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maano\Desktop\118 Online\Semesters\Fall 2025\Course Template\"/>
    </mc:Choice>
  </mc:AlternateContent>
  <xr:revisionPtr revIDLastSave="0" documentId="13_ncr:1_{7F98544C-E7D2-4F6A-9918-BAB796DF4FA4}" xr6:coauthVersionLast="47" xr6:coauthVersionMax="47" xr10:uidLastSave="{00000000-0000-0000-0000-000000000000}"/>
  <bookViews>
    <workbookView xWindow="-108" yWindow="-108" windowWidth="23256" windowHeight="13896" tabRatio="853" xr2:uid="{00000000-000D-0000-FFFF-FFFF00000000}"/>
  </bookViews>
  <sheets>
    <sheet name="9.1" sheetId="20" r:id="rId1"/>
    <sheet name="9.2" sheetId="21" r:id="rId2"/>
    <sheet name="Grade Template OL" sheetId="26" state="hidden" r:id="rId3"/>
    <sheet name="To_Link" sheetId="9" state="hidden" r:id="rId4"/>
    <sheet name="Dates" sheetId="8" state="hidden" r:id="rId5"/>
    <sheet name="Sheet1" sheetId="3" state="hidden" r:id="rId6"/>
  </sheets>
  <definedNames>
    <definedName name="Act">#REF!</definedName>
    <definedName name="Calc">#REF!</definedName>
    <definedName name="Calc_S">#REF!</definedName>
    <definedName name="Calc2">#REF!</definedName>
    <definedName name="Class">#REF!</definedName>
    <definedName name="Col">#REF!</definedName>
    <definedName name="Columns">#REF!</definedName>
    <definedName name="Dimen">#REF!</definedName>
    <definedName name="Elem">#REF!</definedName>
    <definedName name="Exams">Dates!$T$3:$X$30</definedName>
    <definedName name="Exams_OL">To_Link!$N$4:$Q$30</definedName>
    <definedName name="Exams_OLL">To_Link!$N$4:$T$30</definedName>
    <definedName name="Exams_TC">To_Link!$U$4:$X$30</definedName>
    <definedName name="Exams_TCL">To_Link!$U$4:$AA$26</definedName>
    <definedName name="Ext">Dates!$O$3:$Q$18</definedName>
    <definedName name="Ext_L">To_Link!$J$4:$L$15</definedName>
    <definedName name="Ext_S">Dates!$N$4:$P$18</definedName>
    <definedName name="Ext_Task">#REF!</definedName>
    <definedName name="Final_G">#REF!</definedName>
    <definedName name="Final_P" localSheetId="2">'Grade Template OL'!$Q$9</definedName>
    <definedName name="List">#REF!</definedName>
    <definedName name="List1">#REF!</definedName>
    <definedName name="List2">#REF!</definedName>
    <definedName name="Mid_G">#REF!</definedName>
    <definedName name="Mid_P" localSheetId="2">'Grade Template OL'!$Q$8</definedName>
    <definedName name="MLM">Dates!$I$3:$L$30</definedName>
    <definedName name="MLM_G">#REF!</definedName>
    <definedName name="MLM_L">To_Link!$F$4:$H$30</definedName>
    <definedName name="MLM_P" localSheetId="2">'Grade Template OL'!$Q$6</definedName>
    <definedName name="MLM_S">Dates!$H$3:$J$30</definedName>
    <definedName name="MLM_Task">#REF!</definedName>
    <definedName name="Month">#REF!</definedName>
    <definedName name="MQ">Dates!$C$3:$F$27</definedName>
    <definedName name="MQ_G">#REF!</definedName>
    <definedName name="MQ_L">To_Link!$B$4:$D$26</definedName>
    <definedName name="MQ_P" localSheetId="2">'Grade Template OL'!$Q$5</definedName>
    <definedName name="MQ_S">Dates!$B$3:$D$26</definedName>
    <definedName name="MQ_Task">#REF!</definedName>
    <definedName name="Num">#REF!</definedName>
    <definedName name="Opr">#REF!</definedName>
    <definedName name="Part_G">#REF!</definedName>
    <definedName name="Part_P" localSheetId="2">'Grade Template OL'!$Q$7</definedName>
    <definedName name="Power">'9.1'!$AC$1:$AC$6</definedName>
    <definedName name="Power2">'9.1'!$AD$1:$AD$10</definedName>
    <definedName name="Prices">#REF!</definedName>
    <definedName name="_xlnm.Print_Area" localSheetId="0">'9.1'!$B$1:$X$28</definedName>
    <definedName name="Row">#REF!</definedName>
    <definedName name="Rows">#REF!</definedName>
    <definedName name="Sign">#REF!</definedName>
    <definedName name="Signs">#REF!</definedName>
    <definedName name="TableName">"Dummy"</definedName>
    <definedName name="TF">#REF!</definedName>
    <definedName name="Type">#REF!</definedName>
    <definedName name="valuevx">42.314159</definedName>
    <definedName name="Var">#REF!</definedName>
    <definedName name="Y_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20" l="1"/>
  <c r="H11" i="20"/>
  <c r="I10" i="20"/>
  <c r="H10" i="20"/>
  <c r="T18" i="20"/>
  <c r="T6" i="20" s="1"/>
  <c r="G17" i="20"/>
  <c r="Y4" i="21" l="1"/>
  <c r="Y5" i="21"/>
  <c r="Y3" i="21"/>
  <c r="I5" i="21"/>
  <c r="I4" i="21"/>
  <c r="C7" i="21"/>
  <c r="B7" i="21" s="1"/>
  <c r="R7" i="21"/>
  <c r="Q7" i="21" s="1"/>
  <c r="Y8" i="21" l="1"/>
  <c r="I8" i="21"/>
  <c r="G10" i="20"/>
  <c r="R5" i="20"/>
  <c r="R6" i="20"/>
  <c r="R4" i="20"/>
  <c r="F4" i="20"/>
  <c r="F5" i="20"/>
  <c r="T10" i="20"/>
  <c r="I8" i="26" l="1"/>
  <c r="J8" i="26" s="1"/>
  <c r="K8" i="26" s="1"/>
  <c r="R26" i="26"/>
  <c r="Q17" i="26"/>
  <c r="Q26" i="26" s="1"/>
  <c r="N11" i="26" s="1"/>
  <c r="P17" i="26"/>
  <c r="P26" i="26" s="1"/>
  <c r="O17" i="26"/>
  <c r="O26" i="26" s="1"/>
  <c r="N17" i="26"/>
  <c r="N26" i="26" s="1"/>
  <c r="I16" i="26"/>
  <c r="K6" i="26"/>
  <c r="J6" i="26"/>
  <c r="J5" i="26"/>
  <c r="N4" i="26"/>
  <c r="N3" i="26"/>
  <c r="J3" i="26"/>
  <c r="G6" i="20"/>
  <c r="O8" i="20" a="1"/>
  <c r="Q10" i="20" s="1"/>
  <c r="D7" i="20" a="1"/>
  <c r="D8" i="20" s="1"/>
  <c r="Y30" i="21" l="1"/>
  <c r="W30" i="21"/>
  <c r="V30" i="21"/>
  <c r="S29" i="21"/>
  <c r="T21" i="21"/>
  <c r="W20" i="21"/>
  <c r="V20" i="21"/>
  <c r="T20" i="21"/>
  <c r="AA19" i="21"/>
  <c r="Z19" i="21"/>
  <c r="Y19" i="21"/>
  <c r="W15" i="21"/>
  <c r="V15" i="21"/>
  <c r="S15" i="21"/>
  <c r="T15" i="21"/>
  <c r="J16" i="26"/>
  <c r="K16" i="26" s="1"/>
  <c r="I30" i="26"/>
  <c r="J25" i="26" s="1"/>
  <c r="J28" i="26"/>
  <c r="I26" i="26"/>
  <c r="J29" i="26" s="1"/>
  <c r="D9" i="26"/>
  <c r="N29" i="26"/>
  <c r="S21" i="21"/>
  <c r="W19" i="21"/>
  <c r="Y16" i="21"/>
  <c r="V11" i="21"/>
  <c r="X14" i="21" s="1"/>
  <c r="X19" i="21" s="1"/>
  <c r="X29" i="21" s="1"/>
  <c r="U35" i="21" s="1"/>
  <c r="U41" i="21" s="1"/>
  <c r="Z31" i="21"/>
  <c r="S19" i="21"/>
  <c r="Z14" i="21"/>
  <c r="T16" i="21"/>
  <c r="V37" i="21"/>
  <c r="Y29" i="21"/>
  <c r="Y22" i="21"/>
  <c r="S16" i="21"/>
  <c r="X9" i="21"/>
  <c r="R16" i="21" s="1"/>
  <c r="R21" i="21" s="1"/>
  <c r="W31" i="21"/>
  <c r="X22" i="21"/>
  <c r="W14" i="21"/>
  <c r="V31" i="21"/>
  <c r="W29" i="21"/>
  <c r="W22" i="21"/>
  <c r="AA20" i="21"/>
  <c r="AA15" i="21"/>
  <c r="V14" i="21"/>
  <c r="V9" i="21"/>
  <c r="R14" i="21" s="1"/>
  <c r="R19" i="21" s="1"/>
  <c r="R29" i="21" s="1"/>
  <c r="S35" i="21" s="1"/>
  <c r="S41" i="21" s="1"/>
  <c r="U31" i="21"/>
  <c r="T37" i="21" s="1"/>
  <c r="V29" i="21"/>
  <c r="V22" i="21"/>
  <c r="Z20" i="21"/>
  <c r="Z15" i="21"/>
  <c r="T31" i="21"/>
  <c r="Y20" i="21"/>
  <c r="Y15" i="21"/>
  <c r="T29" i="21"/>
  <c r="T30" i="21"/>
  <c r="V19" i="21"/>
  <c r="X10" i="21"/>
  <c r="U16" i="21" s="1"/>
  <c r="U21" i="21" s="1"/>
  <c r="S30" i="21"/>
  <c r="W16" i="21"/>
  <c r="W10" i="21"/>
  <c r="U15" i="21" s="1"/>
  <c r="U20" i="21" s="1"/>
  <c r="U30" i="21" s="1"/>
  <c r="T36" i="21" s="1"/>
  <c r="AA29" i="21"/>
  <c r="V35" i="21" s="1"/>
  <c r="V41" i="21" s="1"/>
  <c r="U22" i="21"/>
  <c r="S31" i="21"/>
  <c r="T22" i="21"/>
  <c r="S14" i="21"/>
  <c r="AA31" i="21"/>
  <c r="T19" i="21"/>
  <c r="V16" i="21"/>
  <c r="AA14" i="21"/>
  <c r="V10" i="21"/>
  <c r="U14" i="21" s="1"/>
  <c r="U19" i="21" s="1"/>
  <c r="U29" i="21" s="1"/>
  <c r="T35" i="21" s="1"/>
  <c r="T41" i="21" s="1"/>
  <c r="X31" i="21"/>
  <c r="U37" i="21" s="1"/>
  <c r="W9" i="21"/>
  <c r="R15" i="21" s="1"/>
  <c r="R20" i="21" s="1"/>
  <c r="R30" i="21" s="1"/>
  <c r="S36" i="21" s="1"/>
  <c r="Y31" i="21"/>
  <c r="Z29" i="21"/>
  <c r="Y14" i="21"/>
  <c r="T14" i="21"/>
  <c r="Z16" i="21"/>
  <c r="V21" i="21"/>
  <c r="Z30" i="21"/>
  <c r="AA16" i="21"/>
  <c r="W21" i="21"/>
  <c r="AA30" i="21"/>
  <c r="V36" i="21" s="1"/>
  <c r="W11" i="21"/>
  <c r="X15" i="21" s="1"/>
  <c r="X20" i="21" s="1"/>
  <c r="X30" i="21" s="1"/>
  <c r="U36" i="21" s="1"/>
  <c r="X11" i="21"/>
  <c r="X16" i="21" s="1"/>
  <c r="X21" i="21" s="1"/>
  <c r="E19" i="21"/>
  <c r="Y21" i="21"/>
  <c r="F19" i="21"/>
  <c r="Z21" i="21"/>
  <c r="G35" i="21"/>
  <c r="G41" i="21" s="1"/>
  <c r="E14" i="21"/>
  <c r="AA21" i="21"/>
  <c r="R31" i="21"/>
  <c r="S37" i="21" s="1"/>
  <c r="F14" i="21"/>
  <c r="H19" i="21"/>
  <c r="R22" i="21"/>
  <c r="I19" i="21"/>
  <c r="S22" i="21"/>
  <c r="F31" i="21"/>
  <c r="I15" i="21"/>
  <c r="I31" i="21"/>
  <c r="G36" i="21"/>
  <c r="I30" i="21"/>
  <c r="F15" i="21"/>
  <c r="E30" i="21"/>
  <c r="E22" i="21"/>
  <c r="J20" i="21"/>
  <c r="D22" i="21"/>
  <c r="I20" i="21"/>
  <c r="H20" i="21"/>
  <c r="H9" i="21"/>
  <c r="D15" i="21" s="1"/>
  <c r="D20" i="21" s="1"/>
  <c r="F20" i="21"/>
  <c r="G9" i="21"/>
  <c r="D14" i="21" s="1"/>
  <c r="D19" i="21" s="1"/>
  <c r="D30" i="21" s="1"/>
  <c r="E35" i="21" s="1"/>
  <c r="E41" i="21" s="1"/>
  <c r="F36" i="21"/>
  <c r="H30" i="21"/>
  <c r="E15" i="21"/>
  <c r="E36" i="21"/>
  <c r="J22" i="21"/>
  <c r="G22" i="21"/>
  <c r="H10" i="21"/>
  <c r="G15" i="21" s="1"/>
  <c r="G20" i="21" s="1"/>
  <c r="E20" i="21"/>
  <c r="F30" i="21"/>
  <c r="I22" i="21"/>
  <c r="G10" i="21"/>
  <c r="G14" i="21" s="1"/>
  <c r="G19" i="21" s="1"/>
  <c r="G30" i="21" s="1"/>
  <c r="F35" i="21" s="1"/>
  <c r="F41" i="21" s="1"/>
  <c r="F22" i="21"/>
  <c r="H14" i="21"/>
  <c r="J19" i="21"/>
  <c r="J30" i="21"/>
  <c r="I14" i="21"/>
  <c r="D31" i="21"/>
  <c r="J14" i="21"/>
  <c r="E31" i="21"/>
  <c r="G31" i="21"/>
  <c r="H15" i="21"/>
  <c r="H31" i="21"/>
  <c r="J15" i="21"/>
  <c r="S20" i="21"/>
  <c r="J31" i="21"/>
  <c r="O9" i="20"/>
  <c r="P9" i="20"/>
  <c r="Q9" i="20"/>
  <c r="D7" i="20"/>
  <c r="E7" i="20"/>
  <c r="E8" i="20"/>
  <c r="O8" i="20"/>
  <c r="Q8" i="20"/>
  <c r="O10" i="20"/>
  <c r="P8" i="20"/>
  <c r="P10" i="20"/>
  <c r="K25" i="26" l="1"/>
  <c r="J27" i="26"/>
  <c r="K27" i="26" s="1"/>
  <c r="H41" i="21"/>
  <c r="W41" i="21"/>
  <c r="O16" i="20" a="1"/>
  <c r="O12" i="20" a="1"/>
  <c r="D10" i="20" a="1"/>
  <c r="D13" i="20" a="1"/>
  <c r="V43" i="21" l="1"/>
  <c r="T43" i="21"/>
  <c r="U43" i="21"/>
  <c r="S43" i="21"/>
  <c r="V42" i="21"/>
  <c r="T42" i="21"/>
  <c r="U42" i="21"/>
  <c r="S42" i="21"/>
  <c r="E42" i="21"/>
  <c r="F42" i="21"/>
  <c r="G42" i="21"/>
  <c r="D14" i="20"/>
  <c r="D13" i="20"/>
  <c r="E14" i="20"/>
  <c r="E13" i="20"/>
  <c r="D10" i="20"/>
  <c r="D11" i="20"/>
  <c r="E10" i="20"/>
  <c r="E11" i="20"/>
  <c r="Q12" i="20"/>
  <c r="P13" i="20"/>
  <c r="O13" i="20"/>
  <c r="P12" i="20"/>
  <c r="Q13" i="20"/>
  <c r="Q14" i="20"/>
  <c r="P14" i="20"/>
  <c r="O14" i="20"/>
  <c r="O12" i="20"/>
  <c r="O17" i="20"/>
  <c r="Q16" i="20"/>
  <c r="Q17" i="20"/>
  <c r="P17" i="20"/>
  <c r="P16" i="20"/>
  <c r="O16" i="20"/>
  <c r="Q18" i="20"/>
  <c r="P18" i="20"/>
  <c r="O18" i="20"/>
  <c r="W42" i="21" l="1"/>
  <c r="O32" i="20" a="1"/>
  <c r="O28" i="20" a="1"/>
  <c r="D25" i="20" a="1"/>
  <c r="D16" i="20" a="1"/>
  <c r="E17" i="20" s="1"/>
  <c r="W43" i="21"/>
  <c r="W44" i="21" s="1"/>
  <c r="O24" i="20" a="1"/>
  <c r="Q24" i="20" s="1"/>
  <c r="H42" i="21"/>
  <c r="D19" i="20" a="1"/>
  <c r="O20" i="20" a="1"/>
  <c r="P32" i="20" l="1"/>
  <c r="O32" i="20"/>
  <c r="P34" i="20"/>
  <c r="O34" i="20"/>
  <c r="Q33" i="20"/>
  <c r="P33" i="20"/>
  <c r="O33" i="20"/>
  <c r="Q32" i="20"/>
  <c r="Q34" i="20"/>
  <c r="O28" i="20"/>
  <c r="P29" i="20"/>
  <c r="O29" i="20"/>
  <c r="Q28" i="20"/>
  <c r="Q30" i="20"/>
  <c r="P30" i="20"/>
  <c r="O30" i="20"/>
  <c r="Q29" i="20"/>
  <c r="P28" i="20"/>
  <c r="O25" i="20"/>
  <c r="D26" i="20"/>
  <c r="E25" i="20"/>
  <c r="D25" i="20"/>
  <c r="E26" i="20"/>
  <c r="D17" i="20"/>
  <c r="D16" i="20"/>
  <c r="E16" i="20"/>
  <c r="S46" i="21"/>
  <c r="V47" i="21"/>
  <c r="S47" i="21"/>
  <c r="T46" i="21"/>
  <c r="Y53" i="21" s="1"/>
  <c r="U47" i="21"/>
  <c r="T47" i="21"/>
  <c r="V45" i="21"/>
  <c r="S45" i="21"/>
  <c r="U45" i="21"/>
  <c r="V46" i="21"/>
  <c r="T45" i="21"/>
  <c r="U46" i="21"/>
  <c r="Q25" i="20"/>
  <c r="O26" i="20"/>
  <c r="Q26" i="20"/>
  <c r="P24" i="20"/>
  <c r="P25" i="20"/>
  <c r="P26" i="20"/>
  <c r="O24" i="20"/>
  <c r="H43" i="21"/>
  <c r="Q22" i="20"/>
  <c r="W12" i="20" s="1"/>
  <c r="P22" i="20"/>
  <c r="V12" i="20" s="1"/>
  <c r="O20" i="20"/>
  <c r="U10" i="20" s="1"/>
  <c r="P21" i="20"/>
  <c r="V11" i="20" s="1"/>
  <c r="Q21" i="20"/>
  <c r="W11" i="20" s="1"/>
  <c r="Q20" i="20"/>
  <c r="W10" i="20" s="1"/>
  <c r="P20" i="20"/>
  <c r="V10" i="20" s="1"/>
  <c r="O22" i="20"/>
  <c r="U12" i="20" s="1"/>
  <c r="O21" i="20"/>
  <c r="U11" i="20" s="1"/>
  <c r="D20" i="20"/>
  <c r="E20" i="20"/>
  <c r="E19" i="20"/>
  <c r="D19" i="20"/>
  <c r="D22" i="20" l="1" a="1"/>
  <c r="D22" i="20" s="1"/>
  <c r="W47" i="21"/>
  <c r="U14" i="20" a="1"/>
  <c r="D31" i="20" a="1"/>
  <c r="D28" i="20" a="1"/>
  <c r="H13" i="20" a="1"/>
  <c r="W45" i="21"/>
  <c r="W46" i="21"/>
  <c r="F45" i="21"/>
  <c r="E45" i="21"/>
  <c r="G44" i="21"/>
  <c r="E44" i="21"/>
  <c r="F44" i="21"/>
  <c r="G45" i="21"/>
  <c r="E22" i="20" l="1"/>
  <c r="D23" i="20"/>
  <c r="E23" i="20"/>
  <c r="W48" i="21"/>
  <c r="U51" i="21" s="1"/>
  <c r="U14" i="20"/>
  <c r="W14" i="20"/>
  <c r="W15" i="20" s="1"/>
  <c r="V14" i="20"/>
  <c r="V15" i="20" s="1"/>
  <c r="I13" i="20"/>
  <c r="I14" i="20" s="1"/>
  <c r="H13" i="20"/>
  <c r="D28" i="20"/>
  <c r="E29" i="20"/>
  <c r="D29" i="20"/>
  <c r="E28" i="20"/>
  <c r="D31" i="20"/>
  <c r="E32" i="20"/>
  <c r="D32" i="20"/>
  <c r="E31" i="20"/>
  <c r="H44" i="21"/>
  <c r="H45" i="21"/>
  <c r="G15" i="20" l="1"/>
  <c r="T51" i="21"/>
  <c r="S49" i="21"/>
  <c r="U50" i="21"/>
  <c r="S50" i="21"/>
  <c r="U49" i="21"/>
  <c r="U16" i="20"/>
  <c r="H14" i="20"/>
  <c r="U15" i="20"/>
  <c r="T50" i="21"/>
  <c r="V49" i="21"/>
  <c r="S51" i="21"/>
  <c r="T49" i="21"/>
  <c r="V51" i="21"/>
  <c r="V50" i="21"/>
  <c r="H46" i="21"/>
  <c r="W51" i="21" l="1"/>
  <c r="W50" i="21"/>
  <c r="W49" i="21"/>
  <c r="W52" i="21"/>
  <c r="F48" i="21"/>
  <c r="E47" i="21"/>
  <c r="G47" i="21"/>
  <c r="G48" i="21"/>
  <c r="F47" i="21"/>
  <c r="E48" i="21"/>
  <c r="H48" i="21" l="1"/>
  <c r="H47" i="21"/>
  <c r="V55" i="21"/>
  <c r="U55" i="21"/>
  <c r="T53" i="21"/>
  <c r="S53" i="21"/>
  <c r="S55" i="21"/>
  <c r="V53" i="21"/>
  <c r="U53" i="21"/>
  <c r="V54" i="21"/>
  <c r="T54" i="21"/>
  <c r="S54" i="21"/>
  <c r="U54" i="21"/>
  <c r="T55" i="21"/>
  <c r="H49" i="21" l="1"/>
  <c r="F51" i="21" s="1"/>
  <c r="W54" i="21"/>
  <c r="W55" i="21"/>
  <c r="W53" i="21"/>
  <c r="E50" i="21" l="1"/>
  <c r="F50" i="21"/>
  <c r="E51" i="21"/>
  <c r="G51" i="21"/>
  <c r="G50" i="21"/>
  <c r="W60" i="21"/>
  <c r="G55" i="21" l="1"/>
  <c r="I55" i="21" s="1"/>
  <c r="G54" i="21"/>
  <c r="I54" i="21" s="1"/>
  <c r="T57" i="21"/>
  <c r="S57" i="21"/>
  <c r="S58" i="21"/>
  <c r="T58" i="21"/>
  <c r="S59" i="21"/>
  <c r="V58" i="21"/>
  <c r="Y58" i="21" s="1"/>
  <c r="AA58" i="21" s="1"/>
  <c r="V59" i="21"/>
  <c r="Y59" i="21" s="1"/>
  <c r="AA59" i="21" s="1"/>
  <c r="U59" i="21"/>
  <c r="T59" i="21"/>
  <c r="V57" i="21"/>
  <c r="Y57" i="21" s="1"/>
  <c r="AA57" i="21" s="1"/>
  <c r="U58" i="21"/>
  <c r="U57" i="21"/>
  <c r="A26" i="9" l="1"/>
  <c r="C26" i="9" s="1"/>
  <c r="D26" i="9" s="1"/>
  <c r="A25" i="9"/>
  <c r="A24" i="9"/>
  <c r="A23" i="9"/>
  <c r="A22" i="9"/>
  <c r="C22" i="9" s="1"/>
  <c r="D22" i="9" s="1"/>
  <c r="A21" i="9"/>
  <c r="A20" i="9"/>
  <c r="C20" i="9" s="1"/>
  <c r="D20" i="9" s="1"/>
  <c r="A19" i="9"/>
  <c r="C19" i="9" s="1"/>
  <c r="D19" i="9" s="1"/>
  <c r="A18" i="9"/>
  <c r="C18" i="9" s="1"/>
  <c r="D18" i="9" s="1"/>
  <c r="A17" i="9"/>
  <c r="C17" i="9" s="1"/>
  <c r="D17" i="9" s="1"/>
  <c r="A16" i="9"/>
  <c r="C16" i="9" s="1"/>
  <c r="D16" i="9" s="1"/>
  <c r="A15" i="9"/>
  <c r="C15" i="9" s="1"/>
  <c r="D15" i="9" s="1"/>
  <c r="A14" i="9"/>
  <c r="C14" i="9" s="1"/>
  <c r="D14" i="9" s="1"/>
  <c r="A13" i="9"/>
  <c r="C13" i="9" s="1"/>
  <c r="D13" i="9" s="1"/>
  <c r="A12" i="9"/>
  <c r="C12" i="9" s="1"/>
  <c r="D12" i="9" s="1"/>
  <c r="A11" i="9"/>
  <c r="C11" i="9" s="1"/>
  <c r="D11" i="9" s="1"/>
  <c r="A10" i="9"/>
  <c r="C10" i="9" s="1"/>
  <c r="D10" i="9" s="1"/>
  <c r="A9" i="9"/>
  <c r="C9" i="9" s="1"/>
  <c r="D9" i="9" s="1"/>
  <c r="A8" i="9"/>
  <c r="C8" i="9" s="1"/>
  <c r="D8" i="9" s="1"/>
  <c r="A7" i="9"/>
  <c r="C7" i="9" s="1"/>
  <c r="D7" i="9" s="1"/>
  <c r="A6" i="9"/>
  <c r="C6" i="9" s="1"/>
  <c r="D6" i="9" s="1"/>
  <c r="A5" i="9"/>
  <c r="C5" i="9" s="1"/>
  <c r="D5" i="9" s="1"/>
  <c r="A4" i="9"/>
  <c r="C4" i="9" s="1"/>
  <c r="D4" i="9" s="1"/>
  <c r="E30" i="9"/>
  <c r="E29" i="9"/>
  <c r="E28" i="9"/>
  <c r="E27" i="9"/>
  <c r="G27" i="9" s="1"/>
  <c r="H27" i="9" s="1"/>
  <c r="E26" i="9"/>
  <c r="G26" i="9" s="1"/>
  <c r="H26" i="9" s="1"/>
  <c r="E25" i="9"/>
  <c r="G25" i="9" s="1"/>
  <c r="H25" i="9" s="1"/>
  <c r="E24" i="9"/>
  <c r="G24" i="9" s="1"/>
  <c r="H24" i="9" s="1"/>
  <c r="E23" i="9"/>
  <c r="G23" i="9" s="1"/>
  <c r="H23" i="9" s="1"/>
  <c r="E22" i="9"/>
  <c r="G22" i="9" s="1"/>
  <c r="H22" i="9" s="1"/>
  <c r="E21" i="9"/>
  <c r="G21" i="9" s="1"/>
  <c r="H21" i="9" s="1"/>
  <c r="E20" i="9"/>
  <c r="G20" i="9" s="1"/>
  <c r="H20" i="9" s="1"/>
  <c r="E19" i="9"/>
  <c r="G19" i="9" s="1"/>
  <c r="H19" i="9" s="1"/>
  <c r="E18" i="9"/>
  <c r="G18" i="9" s="1"/>
  <c r="H18" i="9" s="1"/>
  <c r="E17" i="9"/>
  <c r="G17" i="9" s="1"/>
  <c r="H17" i="9" s="1"/>
  <c r="E16" i="9"/>
  <c r="G16" i="9" s="1"/>
  <c r="H16" i="9" s="1"/>
  <c r="E15" i="9"/>
  <c r="G15" i="9" s="1"/>
  <c r="H15" i="9" s="1"/>
  <c r="E14" i="9"/>
  <c r="G14" i="9" s="1"/>
  <c r="H14" i="9" s="1"/>
  <c r="E13" i="9"/>
  <c r="G13" i="9" s="1"/>
  <c r="H13" i="9" s="1"/>
  <c r="E12" i="9"/>
  <c r="G12" i="9" s="1"/>
  <c r="H12" i="9" s="1"/>
  <c r="E11" i="9"/>
  <c r="G11" i="9" s="1"/>
  <c r="H11" i="9" s="1"/>
  <c r="E10" i="9"/>
  <c r="G10" i="9" s="1"/>
  <c r="H10" i="9" s="1"/>
  <c r="E9" i="9"/>
  <c r="G9" i="9" s="1"/>
  <c r="H9" i="9" s="1"/>
  <c r="E8" i="9"/>
  <c r="E7" i="9"/>
  <c r="E6" i="9"/>
  <c r="E5" i="9"/>
  <c r="G5" i="9" s="1"/>
  <c r="H5" i="9" s="1"/>
  <c r="E4" i="9"/>
  <c r="K15" i="9"/>
  <c r="L15" i="9" s="1"/>
  <c r="K14" i="9"/>
  <c r="L14" i="9" s="1"/>
  <c r="I12" i="9"/>
  <c r="K12" i="9" s="1"/>
  <c r="L12" i="9" s="1"/>
  <c r="I11" i="9"/>
  <c r="K11" i="9" s="1"/>
  <c r="L11" i="9" s="1"/>
  <c r="I10" i="9"/>
  <c r="K10" i="9" s="1"/>
  <c r="L10" i="9" s="1"/>
  <c r="I9" i="9"/>
  <c r="K9" i="9" s="1"/>
  <c r="L9" i="9" s="1"/>
  <c r="I8" i="9"/>
  <c r="K8" i="9" s="1"/>
  <c r="L8" i="9" s="1"/>
  <c r="I7" i="9"/>
  <c r="K7" i="9" s="1"/>
  <c r="L7" i="9" s="1"/>
  <c r="I6" i="9"/>
  <c r="K6" i="9" s="1"/>
  <c r="L6" i="9" s="1"/>
  <c r="I5" i="9"/>
  <c r="K5" i="9" s="1"/>
  <c r="L5" i="9" s="1"/>
  <c r="I4" i="9"/>
  <c r="K4" i="9" s="1"/>
  <c r="L4" i="9" s="1"/>
  <c r="R30" i="9"/>
  <c r="S30" i="9" s="1"/>
  <c r="Q30" i="9"/>
  <c r="P30" i="9"/>
  <c r="O30" i="9"/>
  <c r="N30" i="9"/>
  <c r="R29" i="9"/>
  <c r="S29" i="9" s="1"/>
  <c r="Q29" i="9"/>
  <c r="P29" i="9"/>
  <c r="O29" i="9"/>
  <c r="N29" i="9"/>
  <c r="R28" i="9"/>
  <c r="Q28" i="9"/>
  <c r="P28" i="9"/>
  <c r="O28" i="9"/>
  <c r="N28" i="9"/>
  <c r="Y26" i="9"/>
  <c r="Z26" i="9" s="1"/>
  <c r="X26" i="9"/>
  <c r="W26" i="9"/>
  <c r="V26" i="9"/>
  <c r="U26" i="9"/>
  <c r="Y25" i="9"/>
  <c r="Z25" i="9" s="1"/>
  <c r="X25" i="9"/>
  <c r="W25" i="9"/>
  <c r="V25" i="9"/>
  <c r="U25" i="9"/>
  <c r="Y24" i="9"/>
  <c r="Z24" i="9" s="1"/>
  <c r="X24" i="9"/>
  <c r="W24" i="9"/>
  <c r="V24" i="9"/>
  <c r="U24" i="9"/>
  <c r="R22" i="9"/>
  <c r="Q22" i="9"/>
  <c r="P22" i="9"/>
  <c r="O22" i="9"/>
  <c r="N22" i="9"/>
  <c r="R21" i="9"/>
  <c r="S21" i="9" s="1"/>
  <c r="Q21" i="9"/>
  <c r="P21" i="9"/>
  <c r="O21" i="9"/>
  <c r="N21" i="9"/>
  <c r="R20" i="9"/>
  <c r="S20" i="9" s="1"/>
  <c r="Q20" i="9"/>
  <c r="P20" i="9"/>
  <c r="O20" i="9"/>
  <c r="N20" i="9"/>
  <c r="Y18" i="9"/>
  <c r="Z18" i="9" s="1"/>
  <c r="X18" i="9"/>
  <c r="W18" i="9"/>
  <c r="V18" i="9"/>
  <c r="U18" i="9"/>
  <c r="Y17" i="9"/>
  <c r="Z17" i="9" s="1"/>
  <c r="X17" i="9"/>
  <c r="W17" i="9"/>
  <c r="V17" i="9"/>
  <c r="U17" i="9"/>
  <c r="Y16" i="9"/>
  <c r="Z16" i="9" s="1"/>
  <c r="X16" i="9"/>
  <c r="W16" i="9"/>
  <c r="V16" i="9"/>
  <c r="U16" i="9"/>
  <c r="R14" i="9"/>
  <c r="S14" i="9" s="1"/>
  <c r="Q14" i="9"/>
  <c r="P14" i="9"/>
  <c r="O14" i="9"/>
  <c r="N14" i="9"/>
  <c r="R13" i="9"/>
  <c r="S13" i="9" s="1"/>
  <c r="Q13" i="9"/>
  <c r="P13" i="9"/>
  <c r="O13" i="9"/>
  <c r="N13" i="9"/>
  <c r="R12" i="9"/>
  <c r="S12" i="9" s="1"/>
  <c r="Q12" i="9"/>
  <c r="P12" i="9"/>
  <c r="O12" i="9"/>
  <c r="N12" i="9"/>
  <c r="Y10" i="9"/>
  <c r="Z10" i="9" s="1"/>
  <c r="X10" i="9"/>
  <c r="W10" i="9"/>
  <c r="V10" i="9"/>
  <c r="U10" i="9"/>
  <c r="Y9" i="9"/>
  <c r="Z9" i="9" s="1"/>
  <c r="X9" i="9"/>
  <c r="W9" i="9"/>
  <c r="V9" i="9"/>
  <c r="U9" i="9"/>
  <c r="Y8" i="9"/>
  <c r="Z8" i="9" s="1"/>
  <c r="X8" i="9"/>
  <c r="W8" i="9"/>
  <c r="V8" i="9"/>
  <c r="U8" i="9"/>
  <c r="R6" i="9"/>
  <c r="S6" i="9" s="1"/>
  <c r="Q6" i="9"/>
  <c r="P6" i="9"/>
  <c r="O6" i="9"/>
  <c r="N6" i="9"/>
  <c r="R5" i="9"/>
  <c r="S5" i="9" s="1"/>
  <c r="Q5" i="9"/>
  <c r="P5" i="9"/>
  <c r="O5" i="9"/>
  <c r="N5" i="9"/>
  <c r="R4" i="9"/>
  <c r="S4" i="9" s="1"/>
  <c r="Q4" i="9"/>
  <c r="P4" i="9"/>
  <c r="O4" i="9"/>
  <c r="N4" i="9"/>
  <c r="Q3" i="9"/>
  <c r="P3" i="9"/>
  <c r="O3" i="9"/>
  <c r="N3" i="9"/>
  <c r="G30" i="9"/>
  <c r="H30" i="9" s="1"/>
  <c r="G29" i="9"/>
  <c r="H29" i="9" s="1"/>
  <c r="S28" i="9"/>
  <c r="G28" i="9"/>
  <c r="H28" i="9" s="1"/>
  <c r="S27" i="9"/>
  <c r="S26" i="9"/>
  <c r="S25" i="9"/>
  <c r="C25" i="9"/>
  <c r="D25" i="9" s="1"/>
  <c r="S24" i="9"/>
  <c r="C24" i="9"/>
  <c r="D24" i="9" s="1"/>
  <c r="Z23" i="9"/>
  <c r="S23" i="9"/>
  <c r="C23" i="9"/>
  <c r="D23" i="9" s="1"/>
  <c r="Z22" i="9"/>
  <c r="S22" i="9"/>
  <c r="Z21" i="9"/>
  <c r="C21" i="9"/>
  <c r="D21" i="9" s="1"/>
  <c r="Z20" i="9"/>
  <c r="Z19" i="9"/>
  <c r="S19" i="9"/>
  <c r="S18" i="9"/>
  <c r="S17" i="9"/>
  <c r="S16" i="9"/>
  <c r="Z15" i="9"/>
  <c r="S15" i="9"/>
  <c r="Z14" i="9"/>
  <c r="Z13" i="9"/>
  <c r="L13" i="9"/>
  <c r="Z12" i="9"/>
  <c r="Z11" i="9"/>
  <c r="S11" i="9"/>
  <c r="S10" i="9"/>
  <c r="S9" i="9"/>
  <c r="S8" i="9"/>
  <c r="G8" i="9"/>
  <c r="H8" i="9" s="1"/>
  <c r="S7" i="9"/>
  <c r="G7" i="9"/>
  <c r="H7" i="9" s="1"/>
  <c r="G6" i="9"/>
  <c r="H6" i="9" s="1"/>
  <c r="G4" i="9"/>
  <c r="H4" i="9" s="1"/>
  <c r="J7" i="9" l="1"/>
  <c r="F20" i="9"/>
  <c r="F6" i="9"/>
  <c r="F21" i="9"/>
  <c r="J5" i="9"/>
  <c r="J11" i="9"/>
  <c r="J10" i="9"/>
  <c r="J6" i="9"/>
  <c r="F17" i="9"/>
  <c r="F14" i="9"/>
  <c r="F29" i="9"/>
  <c r="J12" i="9"/>
  <c r="F28" i="9"/>
  <c r="F11" i="9"/>
  <c r="J14" i="9"/>
  <c r="F4" i="9"/>
  <c r="F30" i="9"/>
  <c r="J9" i="9"/>
  <c r="F15" i="9"/>
  <c r="F8" i="9"/>
  <c r="F23" i="9"/>
  <c r="F9" i="9"/>
  <c r="F24" i="9"/>
  <c r="F5" i="9"/>
  <c r="F10" i="9"/>
  <c r="F25" i="9"/>
  <c r="B21" i="9"/>
  <c r="B8" i="9"/>
  <c r="B5" i="9"/>
  <c r="B15" i="9"/>
  <c r="B20" i="9"/>
  <c r="B10" i="9"/>
  <c r="B23" i="9"/>
  <c r="B12" i="9"/>
  <c r="B24" i="9"/>
  <c r="B4" i="9"/>
  <c r="B18" i="9"/>
  <c r="B25" i="9"/>
  <c r="B14" i="9"/>
  <c r="B26" i="9"/>
  <c r="B7" i="9"/>
  <c r="B16" i="9"/>
  <c r="J8" i="9"/>
  <c r="B19" i="9"/>
  <c r="B22" i="9"/>
  <c r="B17" i="9"/>
  <c r="B6" i="9"/>
  <c r="J4" i="9"/>
  <c r="B11" i="9"/>
  <c r="B13" i="9"/>
  <c r="B9" i="9"/>
  <c r="J15" i="9"/>
  <c r="T5" i="9"/>
  <c r="F19" i="9"/>
  <c r="F7" i="9"/>
  <c r="F12" i="9"/>
  <c r="F18" i="9"/>
  <c r="F22" i="9"/>
  <c r="F13" i="9"/>
  <c r="F26" i="9"/>
  <c r="AA8" i="9"/>
  <c r="AA9" i="9"/>
  <c r="AA10" i="9"/>
  <c r="T14" i="9"/>
  <c r="T12" i="9"/>
  <c r="F16" i="9"/>
  <c r="F27" i="9"/>
  <c r="T30" i="9"/>
  <c r="T29" i="9"/>
  <c r="T6" i="9"/>
  <c r="T4" i="9"/>
  <c r="AA26" i="9"/>
  <c r="T13" i="9"/>
  <c r="AA17" i="9"/>
  <c r="AA18" i="9"/>
  <c r="AA16" i="9"/>
  <c r="T22" i="9"/>
  <c r="T20" i="9"/>
  <c r="T21" i="9"/>
  <c r="T28" i="9"/>
  <c r="AA24" i="9"/>
  <c r="AA25" i="9"/>
  <c r="J14" i="3" l="1"/>
  <c r="J6" i="3" s="1"/>
  <c r="J15" i="3"/>
  <c r="I7" i="3" s="1"/>
  <c r="J16" i="3"/>
  <c r="J8" i="3" s="1"/>
  <c r="J17" i="3"/>
  <c r="J9" i="3" s="1"/>
  <c r="J13" i="3"/>
  <c r="J5" i="3" s="1"/>
  <c r="H19" i="3"/>
  <c r="I19" i="3"/>
  <c r="B14" i="3"/>
  <c r="B15" i="3"/>
  <c r="B16" i="3"/>
  <c r="B17" i="3"/>
  <c r="B18" i="3"/>
  <c r="B13" i="3"/>
  <c r="D14" i="3"/>
  <c r="D6" i="3" s="1"/>
  <c r="C14" i="3"/>
  <c r="D15" i="3"/>
  <c r="C7" i="3" s="1"/>
  <c r="D16" i="3"/>
  <c r="C8" i="3" s="1"/>
  <c r="D17" i="3"/>
  <c r="D9" i="3" s="1"/>
  <c r="D13" i="3"/>
  <c r="D5" i="3" s="1"/>
  <c r="C13" i="3"/>
  <c r="C19" i="3"/>
  <c r="D19" i="3"/>
  <c r="I14" i="3"/>
  <c r="I15" i="3"/>
  <c r="I16" i="3"/>
  <c r="I17" i="3"/>
  <c r="I13" i="3"/>
  <c r="H14" i="3"/>
  <c r="I6" i="3" s="1"/>
  <c r="H15" i="3"/>
  <c r="H16" i="3"/>
  <c r="H17" i="3"/>
  <c r="H13" i="3"/>
  <c r="C15" i="3"/>
  <c r="C16" i="3"/>
  <c r="C17" i="3"/>
  <c r="H3" i="3"/>
  <c r="B3" i="3"/>
  <c r="I4" i="3" l="1"/>
  <c r="I5" i="3"/>
  <c r="C4" i="3"/>
  <c r="C5" i="3"/>
  <c r="J7" i="3"/>
  <c r="D8" i="3"/>
  <c r="C6" i="3"/>
  <c r="I9" i="3"/>
  <c r="I8" i="3"/>
  <c r="C9" i="3"/>
  <c r="D7" i="3"/>
</calcChain>
</file>

<file path=xl/sharedStrings.xml><?xml version="1.0" encoding="utf-8"?>
<sst xmlns="http://schemas.openxmlformats.org/spreadsheetml/2006/main" count="339" uniqueCount="184">
  <si>
    <t>x =</t>
  </si>
  <si>
    <t>TC</t>
  </si>
  <si>
    <t>MQ</t>
  </si>
  <si>
    <t>Day</t>
  </si>
  <si>
    <t>MLM</t>
  </si>
  <si>
    <t>Extra 1</t>
  </si>
  <si>
    <t>Extra 2a</t>
  </si>
  <si>
    <t>Extra 2b</t>
  </si>
  <si>
    <t>Samples 1-4</t>
  </si>
  <si>
    <t>Ch 3 Mix</t>
  </si>
  <si>
    <t>Extra 3</t>
  </si>
  <si>
    <t>Midterm 1</t>
  </si>
  <si>
    <t>Ch 4 Mix</t>
  </si>
  <si>
    <t>Extra 4</t>
  </si>
  <si>
    <t>Extra 5a</t>
  </si>
  <si>
    <t>Ch 5 Mix</t>
  </si>
  <si>
    <t>Extra 5b</t>
  </si>
  <si>
    <t>Samples 5-7</t>
  </si>
  <si>
    <t>6.3 (inv)</t>
  </si>
  <si>
    <t>Midterm 2</t>
  </si>
  <si>
    <t>7.2, 7.3</t>
  </si>
  <si>
    <t>Extra 7</t>
  </si>
  <si>
    <t>Final Exam</t>
  </si>
  <si>
    <t>Bonus</t>
  </si>
  <si>
    <t>Extras</t>
  </si>
  <si>
    <t>Part</t>
  </si>
  <si>
    <t>Total</t>
  </si>
  <si>
    <t>A</t>
  </si>
  <si>
    <t>B</t>
  </si>
  <si>
    <t>C</t>
  </si>
  <si>
    <t>Part.</t>
  </si>
  <si>
    <t>Final</t>
  </si>
  <si>
    <t>D</t>
  </si>
  <si>
    <t>E</t>
  </si>
  <si>
    <t>Type</t>
  </si>
  <si>
    <t>Semester:</t>
  </si>
  <si>
    <t>Fall</t>
  </si>
  <si>
    <t>Year:</t>
  </si>
  <si>
    <t xml:space="preserve"> HL: HonerLock, TC: Testing Center.</t>
  </si>
  <si>
    <t>Spring</t>
  </si>
  <si>
    <t>To Link</t>
  </si>
  <si>
    <t>Sec</t>
  </si>
  <si>
    <t>Set</t>
  </si>
  <si>
    <t>Set_Q</t>
  </si>
  <si>
    <t>Set_M</t>
  </si>
  <si>
    <t>Set_P</t>
  </si>
  <si>
    <t>Fall TC</t>
  </si>
  <si>
    <t>Summer</t>
  </si>
  <si>
    <t>1.1 ,1.2</t>
  </si>
  <si>
    <t>Pa</t>
  </si>
  <si>
    <t>Pract Exam</t>
  </si>
  <si>
    <t>HL</t>
  </si>
  <si>
    <t>Pb</t>
  </si>
  <si>
    <t>2.1 ,2.2</t>
  </si>
  <si>
    <t>Pc</t>
  </si>
  <si>
    <t>2.3 ,3.1</t>
  </si>
  <si>
    <t>1aT</t>
  </si>
  <si>
    <t>1bT</t>
  </si>
  <si>
    <t>3.2 ,3.3</t>
  </si>
  <si>
    <t>1cT</t>
  </si>
  <si>
    <t>4.1 ,4.2</t>
  </si>
  <si>
    <t>1aH</t>
  </si>
  <si>
    <t>1bH</t>
  </si>
  <si>
    <t>4.3 ,4.4</t>
  </si>
  <si>
    <t>1cH</t>
  </si>
  <si>
    <t>5.1 ,5.2</t>
  </si>
  <si>
    <t>2aT</t>
  </si>
  <si>
    <t>2bT</t>
  </si>
  <si>
    <t>5.3 ,5.4</t>
  </si>
  <si>
    <t>2cT</t>
  </si>
  <si>
    <t>6.1 ,6.2</t>
  </si>
  <si>
    <t>2aH</t>
  </si>
  <si>
    <t>2bH</t>
  </si>
  <si>
    <t>2cH</t>
  </si>
  <si>
    <t>3aT</t>
  </si>
  <si>
    <t>6.3 ,6.3 (inv)</t>
  </si>
  <si>
    <t>3bT</t>
  </si>
  <si>
    <t>3cT</t>
  </si>
  <si>
    <t>3aH</t>
  </si>
  <si>
    <t>3bH</t>
  </si>
  <si>
    <t>3cH</t>
  </si>
  <si>
    <t>To Link to Schedule</t>
  </si>
  <si>
    <t>x</t>
  </si>
  <si>
    <t>=</t>
  </si>
  <si>
    <t>Decimal</t>
  </si>
  <si>
    <t>y</t>
  </si>
  <si>
    <t>z</t>
  </si>
  <si>
    <t xml:space="preserve">y = </t>
  </si>
  <si>
    <t>z =</t>
  </si>
  <si>
    <r>
      <t xml:space="preserve">Fill </t>
    </r>
    <r>
      <rPr>
        <b/>
        <i/>
        <sz val="12"/>
        <rFont val="Times New Roman"/>
        <family val="1"/>
      </rPr>
      <t>P</t>
    </r>
    <r>
      <rPr>
        <b/>
        <vertAlign val="subscript"/>
        <sz val="12"/>
        <rFont val="Times New Roman"/>
        <family val="1"/>
      </rPr>
      <t>0</t>
    </r>
    <r>
      <rPr>
        <b/>
        <sz val="12"/>
        <rFont val="Times New Roman"/>
        <family val="1"/>
      </rPr>
      <t xml:space="preserve">   and  </t>
    </r>
    <r>
      <rPr>
        <b/>
        <i/>
        <sz val="12"/>
        <rFont val="Times New Roman"/>
        <family val="1"/>
      </rPr>
      <t>n</t>
    </r>
  </si>
  <si>
    <t>T =</t>
  </si>
  <si>
    <r>
      <t>P</t>
    </r>
    <r>
      <rPr>
        <b/>
        <vertAlign val="subscript"/>
        <sz val="11"/>
        <rFont val="Times New Roman"/>
        <family val="1"/>
      </rPr>
      <t>0</t>
    </r>
    <r>
      <rPr>
        <b/>
        <sz val="11"/>
        <rFont val="Times New Roman"/>
        <family val="1"/>
      </rPr>
      <t>=</t>
    </r>
  </si>
  <si>
    <r>
      <t xml:space="preserve">  T</t>
    </r>
    <r>
      <rPr>
        <b/>
        <i/>
        <vertAlign val="superscript"/>
        <sz val="11"/>
        <rFont val="Times New Roman"/>
        <family val="1"/>
      </rPr>
      <t>n</t>
    </r>
    <r>
      <rPr>
        <b/>
        <sz val="11"/>
        <rFont val="Times New Roman"/>
        <family val="1"/>
      </rPr>
      <t xml:space="preserve">  where </t>
    </r>
    <r>
      <rPr>
        <b/>
        <i/>
        <sz val="11"/>
        <rFont val="Times New Roman"/>
        <family val="1"/>
      </rPr>
      <t xml:space="preserve">n  </t>
    </r>
    <r>
      <rPr>
        <b/>
        <sz val="11"/>
        <rFont val="Times New Roman"/>
        <family val="1"/>
      </rPr>
      <t>=</t>
    </r>
  </si>
  <si>
    <r>
      <t>P</t>
    </r>
    <r>
      <rPr>
        <vertAlign val="subscript"/>
        <sz val="11"/>
        <rFont val="Times New Roman"/>
        <family val="1"/>
      </rPr>
      <t>0</t>
    </r>
    <r>
      <rPr>
        <sz val="11"/>
        <rFont val="Times New Roman"/>
        <family val="1"/>
      </rPr>
      <t>.</t>
    </r>
    <r>
      <rPr>
        <i/>
        <sz val="11"/>
        <rFont val="Times New Roman"/>
        <family val="1"/>
      </rPr>
      <t>T</t>
    </r>
    <r>
      <rPr>
        <i/>
        <vertAlign val="superscript"/>
        <sz val="11"/>
        <rFont val="Times New Roman"/>
        <family val="1"/>
      </rPr>
      <t>n</t>
    </r>
    <r>
      <rPr>
        <sz val="11"/>
        <rFont val="Times New Roman"/>
        <family val="1"/>
      </rPr>
      <t>=</t>
    </r>
  </si>
  <si>
    <t>Fill the green cells only</t>
  </si>
  <si>
    <t>Fill:</t>
  </si>
  <si>
    <t xml:space="preserve">Step 1: </t>
  </si>
  <si>
    <t>Transition Matrix</t>
  </si>
  <si>
    <t xml:space="preserve">Step 2: </t>
  </si>
  <si>
    <t>.</t>
  </si>
  <si>
    <t>Theory</t>
  </si>
  <si>
    <t>Step 3:</t>
  </si>
  <si>
    <t>Multiply</t>
  </si>
  <si>
    <t>Step 4:</t>
  </si>
  <si>
    <t>Simplify</t>
  </si>
  <si>
    <t>Removind Decimals:</t>
  </si>
  <si>
    <t>Enter:</t>
  </si>
  <si>
    <r>
      <t>Mutiply the first equation by (</t>
    </r>
    <r>
      <rPr>
        <sz val="10"/>
        <rFont val="Times New Roman"/>
        <family val="1"/>
      </rPr>
      <t xml:space="preserve">10 or 100): </t>
    </r>
  </si>
  <si>
    <t>By default, the second equation is deleted.</t>
  </si>
  <si>
    <r>
      <t>Mutiply the first equation by (</t>
    </r>
    <r>
      <rPr>
        <sz val="10"/>
        <rFont val="Times New Roman"/>
        <family val="1"/>
      </rPr>
      <t>10 or 100</t>
    </r>
    <r>
      <rPr>
        <sz val="10"/>
        <rFont val="Times New Roman"/>
        <family val="1"/>
      </rPr>
      <t xml:space="preserve">): </t>
    </r>
  </si>
  <si>
    <t xml:space="preserve">Mutiply the second equation by (10 or 100): </t>
  </si>
  <si>
    <t>By default, the third equation is deleted.</t>
  </si>
  <si>
    <t>Fraction</t>
  </si>
  <si>
    <t>Click to Get your Scores from Tableau, Summary Sheet</t>
  </si>
  <si>
    <t>Image in Tableau of the Summary Sheet</t>
  </si>
  <si>
    <t>Revised Summer 2025</t>
  </si>
  <si>
    <t>Enter your scores from Summary Sheet</t>
  </si>
  <si>
    <t>Enter your Midterm 1 Score</t>
  </si>
  <si>
    <t>Mastery Quizzes
 MQ, (5 %)</t>
  </si>
  <si>
    <t>MyLab Math
MLM, (15 %)</t>
  </si>
  <si>
    <t>Participation 
 (15 %)</t>
  </si>
  <si>
    <t>Midterm #1 
(20 %)</t>
  </si>
  <si>
    <t>L…..</t>
  </si>
  <si>
    <t>Mid</t>
  </si>
  <si>
    <t>if your score is 92.3%, enter 92.3,</t>
  </si>
  <si>
    <t>Grade After Midterm 2</t>
  </si>
  <si>
    <t>Points Distrubution</t>
  </si>
  <si>
    <r>
      <t xml:space="preserve"> </t>
    </r>
    <r>
      <rPr>
        <b/>
        <u/>
        <sz val="12"/>
        <color theme="1"/>
        <rFont val="Calibri"/>
        <family val="2"/>
        <scheme val="minor"/>
      </rPr>
      <t xml:space="preserve">Do not </t>
    </r>
    <r>
      <rPr>
        <sz val="12"/>
        <color theme="1"/>
        <rFont val="Calibri"/>
        <family val="2"/>
        <scheme val="minor"/>
      </rPr>
      <t>enter in decimal form as  0.923</t>
    </r>
  </si>
  <si>
    <t>Enter your Midterm 2 Score</t>
  </si>
  <si>
    <t>Mastery Quizzes, MQ: 5% of Total</t>
  </si>
  <si>
    <r>
      <t>Calculated Averag</t>
    </r>
    <r>
      <rPr>
        <b/>
        <sz val="10"/>
        <rFont val="Calibri"/>
        <family val="2"/>
        <scheme val="minor"/>
      </rPr>
      <t>e after Midterm 2</t>
    </r>
  </si>
  <si>
    <t>MyLab Math , MLM: 15% of Total</t>
  </si>
  <si>
    <t>Midterm #2
(20 %)</t>
  </si>
  <si>
    <t>Average</t>
  </si>
  <si>
    <t>Grade</t>
  </si>
  <si>
    <t>Mastery Quizzes
 MQ, (10 %)</t>
  </si>
  <si>
    <t>Participation &amp; MLM Samples
 (10 %)</t>
  </si>
  <si>
    <t>Participation: 15% of Total</t>
  </si>
  <si>
    <t>5%  Extra Work assignments, plus 1 point for each MLM or MQ with at least 40%.</t>
  </si>
  <si>
    <r>
      <t>Final Exam Cannot be missed, and it is</t>
    </r>
    <r>
      <rPr>
        <b/>
        <sz val="12"/>
        <color rgb="FFC00000"/>
        <rFont val="Calibri"/>
        <family val="2"/>
        <scheme val="minor"/>
      </rPr>
      <t xml:space="preserve"> 25% of your final grade</t>
    </r>
  </si>
  <si>
    <t>Grade After Final Exam</t>
  </si>
  <si>
    <r>
      <t xml:space="preserve">Midterm 1: 20% of Total,  </t>
    </r>
    <r>
      <rPr>
        <sz val="10"/>
        <color theme="1"/>
        <rFont val="Calibri"/>
        <family val="2"/>
        <scheme val="minor"/>
      </rPr>
      <t>Covering Chapters 1, 2, 3, and 4</t>
    </r>
  </si>
  <si>
    <t>You must pass the final exam with a score of 50% or higher to pass the course.</t>
  </si>
  <si>
    <t>Enter Final Exam</t>
  </si>
  <si>
    <r>
      <t xml:space="preserve">Midterm 2: 20% of Total,  </t>
    </r>
    <r>
      <rPr>
        <sz val="10"/>
        <color theme="1"/>
        <rFont val="Calibri"/>
        <family val="2"/>
        <scheme val="minor"/>
      </rPr>
      <t>Covering Chapters 5. 6 and 7</t>
    </r>
  </si>
  <si>
    <t>However, I will modified  it to be:</t>
  </si>
  <si>
    <r>
      <rPr>
        <b/>
        <sz val="12"/>
        <color theme="1"/>
        <rFont val="Calibri"/>
        <family val="2"/>
        <scheme val="minor"/>
      </rPr>
      <t xml:space="preserve">MLM is Less than 75%  . </t>
    </r>
    <r>
      <rPr>
        <sz val="12"/>
        <color theme="1"/>
        <rFont val="Calibri"/>
        <family val="2"/>
        <scheme val="minor"/>
      </rPr>
      <t>Then the min final exam score accepted s is</t>
    </r>
    <r>
      <rPr>
        <b/>
        <sz val="12"/>
        <color theme="1"/>
        <rFont val="Calibri"/>
        <family val="2"/>
        <scheme val="minor"/>
      </rPr>
      <t xml:space="preserve"> 50</t>
    </r>
  </si>
  <si>
    <r>
      <t>Final Exam: 25%  of Total</t>
    </r>
    <r>
      <rPr>
        <b/>
        <sz val="10"/>
        <color theme="1"/>
        <rFont val="Calibri"/>
        <family val="2"/>
        <scheme val="minor"/>
      </rPr>
      <t>,</t>
    </r>
    <r>
      <rPr>
        <sz val="10"/>
        <color theme="1"/>
        <rFont val="Calibri"/>
        <family val="2"/>
        <scheme val="minor"/>
      </rPr>
      <t xml:space="preserve"> Covering chapters 1, 2, 3, 4, 5, 6, 7, and 9</t>
    </r>
  </si>
  <si>
    <r>
      <rPr>
        <b/>
        <sz val="12"/>
        <color theme="1"/>
        <rFont val="Calibri"/>
        <family val="2"/>
        <scheme val="minor"/>
      </rPr>
      <t>MLM Between 75% and 85%</t>
    </r>
    <r>
      <rPr>
        <sz val="12"/>
        <color theme="1"/>
        <rFont val="Calibri"/>
        <family val="2"/>
        <scheme val="minor"/>
      </rPr>
      <t xml:space="preserve">, then the min final exam score accepted is </t>
    </r>
    <r>
      <rPr>
        <b/>
        <sz val="12"/>
        <color theme="1"/>
        <rFont val="Calibri"/>
        <family val="2"/>
        <scheme val="minor"/>
      </rPr>
      <t>45</t>
    </r>
  </si>
  <si>
    <t>Average After Final</t>
  </si>
  <si>
    <t>Semester 
Grade</t>
  </si>
  <si>
    <r>
      <rPr>
        <b/>
        <sz val="12"/>
        <color theme="1"/>
        <rFont val="Calibri"/>
        <family val="2"/>
        <scheme val="minor"/>
      </rPr>
      <t>MLM is greater than  85%</t>
    </r>
    <r>
      <rPr>
        <sz val="12"/>
        <color theme="1"/>
        <rFont val="Calibri"/>
        <family val="2"/>
        <scheme val="minor"/>
      </rPr>
      <t xml:space="preserve">, then the min final exam score accepted is </t>
    </r>
    <r>
      <rPr>
        <b/>
        <sz val="12"/>
        <color theme="1"/>
        <rFont val="Calibri"/>
        <family val="2"/>
        <scheme val="minor"/>
      </rPr>
      <t>40</t>
    </r>
  </si>
  <si>
    <t>(Regardless, aim to get the highest score you can in the final)</t>
  </si>
  <si>
    <t>10% from Practice Exam and  Online MLM Sample Exam scores (6 samples)</t>
  </si>
  <si>
    <t>7.2,7.3</t>
  </si>
  <si>
    <r>
      <t xml:space="preserve">T </t>
    </r>
    <r>
      <rPr>
        <b/>
        <vertAlign val="superscript"/>
        <sz val="11"/>
        <rFont val="Times New Roman"/>
        <family val="1"/>
      </rPr>
      <t>2</t>
    </r>
    <r>
      <rPr>
        <b/>
        <i/>
        <sz val="11"/>
        <rFont val="Times New Roman"/>
        <family val="1"/>
      </rPr>
      <t xml:space="preserve"> =</t>
    </r>
  </si>
  <si>
    <r>
      <t>T</t>
    </r>
    <r>
      <rPr>
        <b/>
        <sz val="11"/>
        <rFont val="Times New Roman"/>
        <family val="1"/>
      </rPr>
      <t xml:space="preserve"> </t>
    </r>
    <r>
      <rPr>
        <b/>
        <vertAlign val="superscript"/>
        <sz val="11"/>
        <rFont val="Times New Roman"/>
        <family val="1"/>
      </rPr>
      <t>3</t>
    </r>
    <r>
      <rPr>
        <b/>
        <i/>
        <sz val="11"/>
        <rFont val="Times New Roman"/>
        <family val="1"/>
      </rPr>
      <t xml:space="preserve"> =</t>
    </r>
  </si>
  <si>
    <r>
      <t xml:space="preserve">T </t>
    </r>
    <r>
      <rPr>
        <b/>
        <vertAlign val="superscript"/>
        <sz val="11"/>
        <rFont val="Times New Roman"/>
        <family val="1"/>
      </rPr>
      <t>4</t>
    </r>
    <r>
      <rPr>
        <b/>
        <i/>
        <sz val="11"/>
        <rFont val="Times New Roman"/>
        <family val="1"/>
      </rPr>
      <t xml:space="preserve"> =</t>
    </r>
  </si>
  <si>
    <r>
      <t xml:space="preserve">T </t>
    </r>
    <r>
      <rPr>
        <b/>
        <vertAlign val="superscript"/>
        <sz val="11"/>
        <rFont val="Times New Roman"/>
        <family val="1"/>
      </rPr>
      <t>5</t>
    </r>
    <r>
      <rPr>
        <b/>
        <sz val="11"/>
        <rFont val="Times New Roman"/>
        <family val="1"/>
      </rPr>
      <t xml:space="preserve"> </t>
    </r>
    <r>
      <rPr>
        <b/>
        <i/>
        <sz val="11"/>
        <rFont val="Times New Roman"/>
        <family val="1"/>
      </rPr>
      <t>=</t>
    </r>
  </si>
  <si>
    <r>
      <t>T</t>
    </r>
    <r>
      <rPr>
        <b/>
        <sz val="11"/>
        <rFont val="Times New Roman"/>
        <family val="1"/>
      </rPr>
      <t xml:space="preserve"> </t>
    </r>
    <r>
      <rPr>
        <b/>
        <vertAlign val="superscript"/>
        <sz val="11"/>
        <rFont val="Times New Roman"/>
        <family val="1"/>
      </rPr>
      <t>6</t>
    </r>
    <r>
      <rPr>
        <b/>
        <i/>
        <sz val="11"/>
        <rFont val="Times New Roman"/>
        <family val="1"/>
      </rPr>
      <t xml:space="preserve"> =</t>
    </r>
  </si>
  <si>
    <r>
      <t>T</t>
    </r>
    <r>
      <rPr>
        <b/>
        <sz val="11"/>
        <rFont val="Times New Roman"/>
        <family val="1"/>
      </rPr>
      <t xml:space="preserve"> </t>
    </r>
    <r>
      <rPr>
        <b/>
        <vertAlign val="superscript"/>
        <sz val="11"/>
        <rFont val="Times New Roman"/>
        <family val="1"/>
      </rPr>
      <t>7</t>
    </r>
    <r>
      <rPr>
        <b/>
        <i/>
        <sz val="11"/>
        <rFont val="Times New Roman"/>
        <family val="1"/>
      </rPr>
      <t xml:space="preserve"> =</t>
    </r>
  </si>
  <si>
    <r>
      <t>T</t>
    </r>
    <r>
      <rPr>
        <b/>
        <sz val="11"/>
        <rFont val="Times New Roman"/>
        <family val="1"/>
      </rPr>
      <t xml:space="preserve"> </t>
    </r>
    <r>
      <rPr>
        <b/>
        <vertAlign val="superscript"/>
        <sz val="11"/>
        <rFont val="Times New Roman"/>
        <family val="1"/>
      </rPr>
      <t>8</t>
    </r>
    <r>
      <rPr>
        <b/>
        <i/>
        <sz val="11"/>
        <rFont val="Times New Roman"/>
        <family val="1"/>
      </rPr>
      <t>=</t>
    </r>
  </si>
  <si>
    <r>
      <t xml:space="preserve">T </t>
    </r>
    <r>
      <rPr>
        <b/>
        <vertAlign val="superscript"/>
        <sz val="11"/>
        <rFont val="Times New Roman"/>
        <family val="1"/>
      </rPr>
      <t>3</t>
    </r>
    <r>
      <rPr>
        <b/>
        <sz val="11"/>
        <rFont val="Times New Roman"/>
        <family val="1"/>
      </rPr>
      <t xml:space="preserve"> </t>
    </r>
    <r>
      <rPr>
        <b/>
        <i/>
        <sz val="11"/>
        <rFont val="Times New Roman"/>
        <family val="1"/>
      </rPr>
      <t>=</t>
    </r>
  </si>
  <si>
    <r>
      <t xml:space="preserve">T </t>
    </r>
    <r>
      <rPr>
        <b/>
        <vertAlign val="superscript"/>
        <sz val="11"/>
        <rFont val="Times New Roman"/>
        <family val="1"/>
      </rPr>
      <t>5</t>
    </r>
    <r>
      <rPr>
        <b/>
        <i/>
        <sz val="11"/>
        <rFont val="Times New Roman"/>
        <family val="1"/>
      </rPr>
      <t xml:space="preserve"> =</t>
    </r>
  </si>
  <si>
    <r>
      <t xml:space="preserve">T </t>
    </r>
    <r>
      <rPr>
        <b/>
        <vertAlign val="superscript"/>
        <sz val="11"/>
        <rFont val="Times New Roman"/>
        <family val="1"/>
      </rPr>
      <t>6</t>
    </r>
    <r>
      <rPr>
        <b/>
        <sz val="11"/>
        <rFont val="Times New Roman"/>
        <family val="1"/>
      </rPr>
      <t xml:space="preserve"> </t>
    </r>
    <r>
      <rPr>
        <b/>
        <i/>
        <sz val="11"/>
        <rFont val="Times New Roman"/>
        <family val="1"/>
      </rPr>
      <t>=</t>
    </r>
  </si>
  <si>
    <r>
      <t xml:space="preserve">T </t>
    </r>
    <r>
      <rPr>
        <b/>
        <vertAlign val="superscript"/>
        <sz val="11"/>
        <rFont val="Times New Roman"/>
        <family val="1"/>
      </rPr>
      <t>7</t>
    </r>
    <r>
      <rPr>
        <b/>
        <sz val="11"/>
        <rFont val="Times New Roman"/>
        <family val="1"/>
      </rPr>
      <t xml:space="preserve"> </t>
    </r>
    <r>
      <rPr>
        <b/>
        <i/>
        <sz val="11"/>
        <rFont val="Times New Roman"/>
        <family val="1"/>
      </rPr>
      <t>=</t>
    </r>
  </si>
  <si>
    <r>
      <t xml:space="preserve">T </t>
    </r>
    <r>
      <rPr>
        <b/>
        <vertAlign val="superscript"/>
        <sz val="11"/>
        <rFont val="Times New Roman"/>
        <family val="1"/>
      </rPr>
      <t>8</t>
    </r>
    <r>
      <rPr>
        <b/>
        <sz val="11"/>
        <rFont val="Times New Roman"/>
        <family val="1"/>
      </rPr>
      <t xml:space="preserve"> </t>
    </r>
    <r>
      <rPr>
        <b/>
        <i/>
        <sz val="11"/>
        <rFont val="Times New Roman"/>
        <family val="1"/>
      </rPr>
      <t>=</t>
    </r>
  </si>
  <si>
    <r>
      <t xml:space="preserve">T </t>
    </r>
    <r>
      <rPr>
        <b/>
        <vertAlign val="superscript"/>
        <sz val="11"/>
        <rFont val="Times New Roman"/>
        <family val="1"/>
      </rPr>
      <t>10</t>
    </r>
    <r>
      <rPr>
        <b/>
        <sz val="11"/>
        <rFont val="Times New Roman"/>
        <family val="1"/>
      </rPr>
      <t xml:space="preserve"> </t>
    </r>
    <r>
      <rPr>
        <b/>
        <i/>
        <sz val="11"/>
        <rFont val="Times New Roman"/>
        <family val="1"/>
      </rPr>
      <t>=</t>
    </r>
  </si>
  <si>
    <r>
      <t xml:space="preserve">T </t>
    </r>
    <r>
      <rPr>
        <b/>
        <i/>
        <vertAlign val="superscript"/>
        <sz val="11"/>
        <rFont val="Times New Roman"/>
        <family val="1"/>
      </rPr>
      <t>9</t>
    </r>
    <r>
      <rPr>
        <b/>
        <vertAlign val="superscript"/>
        <sz val="11"/>
        <rFont val="Times New Roman"/>
        <family val="1"/>
      </rPr>
      <t xml:space="preserve"> </t>
    </r>
    <r>
      <rPr>
        <b/>
        <i/>
        <sz val="11"/>
        <rFont val="Times New Roman"/>
        <family val="1"/>
      </rPr>
      <t>=</t>
    </r>
  </si>
  <si>
    <t>You can use any method to solve the 2 equations.</t>
  </si>
  <si>
    <t>Using the All Integer:</t>
  </si>
  <si>
    <t>You can use any method to solve the 3 equations.</t>
  </si>
  <si>
    <t>The Sum = 1</t>
  </si>
  <si>
    <t>Neither is &gt; 1</t>
  </si>
  <si>
    <t>None is Negative</t>
  </si>
  <si>
    <t>None is &gt; 1</t>
  </si>
  <si>
    <r>
      <rPr>
        <b/>
        <sz val="11"/>
        <color rgb="FFA50021"/>
        <rFont val="Times New Roman"/>
        <family val="1"/>
      </rPr>
      <t>Note 2:</t>
    </r>
    <r>
      <rPr>
        <b/>
        <sz val="11"/>
        <rFont val="Times New Roman"/>
        <family val="1"/>
      </rPr>
      <t xml:space="preserve"> The final answers:</t>
    </r>
  </si>
  <si>
    <r>
      <rPr>
        <b/>
        <sz val="11"/>
        <color rgb="FFA50021"/>
        <rFont val="Times New Roman"/>
        <family val="1"/>
      </rPr>
      <t>Note 2</t>
    </r>
    <r>
      <rPr>
        <b/>
        <sz val="11"/>
        <rFont val="Times New Roman"/>
        <family val="1"/>
      </rPr>
      <t>: The final answers:</t>
    </r>
  </si>
  <si>
    <r>
      <t xml:space="preserve">Bring </t>
    </r>
    <r>
      <rPr>
        <b/>
        <i/>
        <sz val="10"/>
        <rFont val="Times New Roman"/>
        <family val="1"/>
      </rPr>
      <t xml:space="preserve">x, y </t>
    </r>
    <r>
      <rPr>
        <b/>
        <sz val="10"/>
        <rFont val="Times New Roman"/>
        <family val="1"/>
      </rPr>
      <t>and</t>
    </r>
    <r>
      <rPr>
        <b/>
        <i/>
        <sz val="10"/>
        <rFont val="Times New Roman"/>
        <family val="1"/>
      </rPr>
      <t xml:space="preserve"> z</t>
    </r>
    <r>
      <rPr>
        <b/>
        <sz val="10"/>
        <rFont val="Times New Roman"/>
        <family val="1"/>
      </rPr>
      <t xml:space="preserve"> to one side</t>
    </r>
  </si>
  <si>
    <r>
      <t xml:space="preserve">Bring </t>
    </r>
    <r>
      <rPr>
        <b/>
        <i/>
        <sz val="10"/>
        <rFont val="Times New Roman"/>
        <family val="1"/>
      </rPr>
      <t>x</t>
    </r>
    <r>
      <rPr>
        <b/>
        <sz val="10"/>
        <rFont val="Times New Roman"/>
        <family val="1"/>
      </rPr>
      <t xml:space="preserve"> and </t>
    </r>
    <r>
      <rPr>
        <b/>
        <i/>
        <sz val="10"/>
        <rFont val="Times New Roman"/>
        <family val="1"/>
      </rPr>
      <t>y</t>
    </r>
    <r>
      <rPr>
        <b/>
        <sz val="10"/>
        <rFont val="Times New Roman"/>
        <family val="1"/>
      </rPr>
      <t xml:space="preserve"> to one side</t>
    </r>
  </si>
  <si>
    <r>
      <t xml:space="preserve">Fill </t>
    </r>
    <r>
      <rPr>
        <b/>
        <i/>
        <sz val="12"/>
        <color indexed="63"/>
        <rFont val="Times New Roman"/>
        <family val="1"/>
      </rPr>
      <t>T</t>
    </r>
    <r>
      <rPr>
        <b/>
        <sz val="12"/>
        <color indexed="63"/>
        <rFont val="Times New Roman"/>
        <family val="1"/>
      </rPr>
      <t xml:space="preserve"> (2 by 2)</t>
    </r>
  </si>
  <si>
    <r>
      <t xml:space="preserve">Fill </t>
    </r>
    <r>
      <rPr>
        <b/>
        <i/>
        <sz val="12"/>
        <color indexed="63"/>
        <rFont val="Times New Roman"/>
        <family val="1"/>
      </rPr>
      <t>T</t>
    </r>
    <r>
      <rPr>
        <b/>
        <sz val="12"/>
        <color indexed="63"/>
        <rFont val="Times New Roman"/>
        <family val="1"/>
      </rPr>
      <t xml:space="preserve"> (3 by 3)</t>
    </r>
  </si>
  <si>
    <r>
      <rPr>
        <b/>
        <sz val="10"/>
        <color rgb="FFA50021"/>
        <rFont val="Times New Roman"/>
        <family val="1"/>
      </rPr>
      <t>Note 1:</t>
    </r>
    <r>
      <rPr>
        <b/>
        <sz val="10"/>
        <rFont val="Times New Roman"/>
        <family val="1"/>
      </rPr>
      <t xml:space="preserve">  Sum of each column  above = 1</t>
    </r>
  </si>
  <si>
    <r>
      <rPr>
        <b/>
        <sz val="10"/>
        <color rgb="FFA50021"/>
        <rFont val="Times New Roman"/>
        <family val="1"/>
      </rPr>
      <t>Note 1</t>
    </r>
    <r>
      <rPr>
        <b/>
        <sz val="10"/>
        <rFont val="Times New Roman"/>
        <family val="1"/>
      </rPr>
      <t>:  Sum of each of the three columns above = 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</si>
</sst>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.0%"/>
    <numFmt numFmtId="165" formatCode="ddd"/>
    <numFmt numFmtId="166" formatCode="0.000"/>
    <numFmt numFmtId="167" formatCode="[$-F800]dddd\,\ mmmm\ dd\,\ yyyy"/>
    <numFmt numFmtId="168" formatCode="0.0"/>
  </numFmts>
  <fonts count="9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rgb="FFC00000"/>
      <name val="Calibri"/>
      <family val="2"/>
      <scheme val="minor"/>
    </font>
    <font>
      <b/>
      <i/>
      <sz val="12"/>
      <name val="Times New Roman"/>
      <family val="1"/>
    </font>
    <font>
      <b/>
      <sz val="12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b/>
      <i/>
      <sz val="10"/>
      <name val="Times New Roman"/>
      <family val="1"/>
    </font>
    <font>
      <i/>
      <sz val="1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C00000"/>
      <name val="Times New Roman"/>
      <family val="1"/>
    </font>
    <font>
      <b/>
      <i/>
      <sz val="11"/>
      <name val="Times New Roman"/>
      <family val="1"/>
    </font>
    <font>
      <sz val="10"/>
      <color theme="1"/>
      <name val="Times New Roman"/>
      <family val="1"/>
    </font>
    <font>
      <sz val="10"/>
      <color indexed="9"/>
      <name val="Times New Roman"/>
      <family val="1"/>
    </font>
    <font>
      <i/>
      <sz val="10"/>
      <name val="Times New Roman"/>
      <family val="1"/>
    </font>
    <font>
      <b/>
      <sz val="12"/>
      <color indexed="16"/>
      <name val="Times New Roman"/>
      <family val="1"/>
    </font>
    <font>
      <sz val="10"/>
      <color indexed="16"/>
      <name val="Times New Roman"/>
      <family val="1"/>
    </font>
    <font>
      <b/>
      <sz val="11"/>
      <color indexed="16"/>
      <name val="Times New Roman"/>
      <family val="1"/>
    </font>
    <font>
      <b/>
      <sz val="11"/>
      <color indexed="10"/>
      <name val="Times New Roman"/>
      <family val="1"/>
    </font>
    <font>
      <sz val="12"/>
      <color indexed="9"/>
      <name val="Times New Roman"/>
      <family val="1"/>
    </font>
    <font>
      <sz val="12"/>
      <color theme="0"/>
      <name val="Times New Roman"/>
      <family val="1"/>
    </font>
    <font>
      <b/>
      <sz val="14"/>
      <color rgb="FFC00000"/>
      <name val="Times New Roman"/>
      <family val="1"/>
    </font>
    <font>
      <b/>
      <sz val="12"/>
      <color indexed="63"/>
      <name val="Times New Roman"/>
      <family val="1"/>
    </font>
    <font>
      <b/>
      <i/>
      <sz val="12"/>
      <color indexed="63"/>
      <name val="Times New Roman"/>
      <family val="1"/>
    </font>
    <font>
      <sz val="12"/>
      <color indexed="63"/>
      <name val="Times New Roman"/>
      <family val="1"/>
    </font>
    <font>
      <b/>
      <vertAlign val="subscript"/>
      <sz val="12"/>
      <name val="Times New Roman"/>
      <family val="1"/>
    </font>
    <font>
      <i/>
      <sz val="10"/>
      <color indexed="10"/>
      <name val="Times New Roman"/>
      <family val="1"/>
    </font>
    <font>
      <b/>
      <vertAlign val="subscript"/>
      <sz val="11"/>
      <name val="Times New Roman"/>
      <family val="1"/>
    </font>
    <font>
      <b/>
      <i/>
      <vertAlign val="superscript"/>
      <sz val="11"/>
      <name val="Times New Roman"/>
      <family val="1"/>
    </font>
    <font>
      <vertAlign val="subscript"/>
      <sz val="11"/>
      <name val="Times New Roman"/>
      <family val="1"/>
    </font>
    <font>
      <i/>
      <vertAlign val="superscript"/>
      <sz val="11"/>
      <name val="Times New Roman"/>
      <family val="1"/>
    </font>
    <font>
      <sz val="11"/>
      <color indexed="8"/>
      <name val="Times New Roman"/>
      <family val="1"/>
    </font>
    <font>
      <sz val="10"/>
      <color indexed="63"/>
      <name val="Times New Roman"/>
      <family val="1"/>
    </font>
    <font>
      <b/>
      <sz val="12"/>
      <color theme="1"/>
      <name val="Times New Roman"/>
      <family val="1"/>
    </font>
    <font>
      <b/>
      <sz val="10"/>
      <color indexed="16"/>
      <name val="Times New Roman"/>
      <family val="1"/>
    </font>
    <font>
      <b/>
      <u/>
      <sz val="10"/>
      <name val="Times New Roman"/>
      <family val="1"/>
    </font>
    <font>
      <sz val="10"/>
      <color theme="0"/>
      <name val="Times New Roman"/>
      <family val="1"/>
    </font>
    <font>
      <sz val="12"/>
      <color theme="1"/>
      <name val="Times New Roman"/>
      <family val="1"/>
    </font>
    <font>
      <sz val="9"/>
      <name val="Times New Roman"/>
      <family val="1"/>
    </font>
    <font>
      <b/>
      <i/>
      <sz val="9"/>
      <name val="Times New Roman"/>
      <family val="1"/>
    </font>
    <font>
      <i/>
      <sz val="9"/>
      <name val="Times New Roman"/>
      <family val="1"/>
    </font>
    <font>
      <sz val="9"/>
      <color indexed="9"/>
      <name val="Times New Roman"/>
      <family val="1"/>
    </font>
    <font>
      <b/>
      <sz val="9"/>
      <color indexed="10"/>
      <name val="Times New Roman"/>
      <family val="1"/>
    </font>
    <font>
      <sz val="9"/>
      <color theme="1"/>
      <name val="Times New Roman"/>
      <family val="1"/>
    </font>
    <font>
      <b/>
      <sz val="9"/>
      <name val="Times New Roman"/>
      <family val="1"/>
    </font>
    <font>
      <b/>
      <i/>
      <sz val="9"/>
      <color indexed="9"/>
      <name val="Times New Roman"/>
      <family val="1"/>
    </font>
    <font>
      <b/>
      <u/>
      <sz val="18"/>
      <color rgb="FF002060"/>
      <name val="Calibri"/>
      <family val="2"/>
      <scheme val="minor"/>
    </font>
    <font>
      <i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b/>
      <vertAlign val="superscript"/>
      <sz val="11"/>
      <name val="Times New Roman"/>
      <family val="1"/>
    </font>
    <font>
      <b/>
      <sz val="10"/>
      <color rgb="FFC00000"/>
      <name val="Times New Roman"/>
      <family val="1"/>
    </font>
    <font>
      <b/>
      <sz val="10"/>
      <color rgb="FFA50021"/>
      <name val="Times New Roman"/>
      <family val="1"/>
    </font>
    <font>
      <b/>
      <sz val="11"/>
      <color rgb="FFA50021"/>
      <name val="Times New Roman"/>
      <family val="1"/>
    </font>
    <font>
      <i/>
      <sz val="10"/>
      <color indexed="9"/>
      <name val="Times New Roman"/>
      <family val="1"/>
    </font>
    <font>
      <sz val="12"/>
      <color theme="0" tint="-0.34998626667073579"/>
      <name val="Times New Roman"/>
      <family val="1"/>
    </font>
    <font>
      <sz val="11"/>
      <color theme="0" tint="-0.34998626667073579"/>
      <name val="Times New Roman"/>
      <family val="1"/>
    </font>
    <font>
      <sz val="10"/>
      <color theme="0" tint="-0.34998626667073579"/>
      <name val="Times New Roman"/>
      <family val="1"/>
    </font>
    <font>
      <b/>
      <i/>
      <sz val="11"/>
      <color rgb="FFA50021"/>
      <name val="Times New Roman"/>
      <family val="1"/>
    </font>
    <font>
      <sz val="12"/>
      <color rgb="FFA5002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</fills>
  <borders count="4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theme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theme="1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</borders>
  <cellStyleXfs count="17">
    <xf numFmtId="0" fontId="0" fillId="0" borderId="0"/>
    <xf numFmtId="0" fontId="3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14" fillId="0" borderId="0"/>
    <xf numFmtId="0" fontId="16" fillId="0" borderId="0" applyNumberFormat="0" applyFill="0" applyBorder="0" applyAlignment="0" applyProtection="0"/>
    <xf numFmtId="167" fontId="14" fillId="0" borderId="0"/>
    <xf numFmtId="167" fontId="8" fillId="0" borderId="0"/>
    <xf numFmtId="167" fontId="8" fillId="0" borderId="0"/>
    <xf numFmtId="0" fontId="20" fillId="0" borderId="0"/>
    <xf numFmtId="0" fontId="14" fillId="0" borderId="0"/>
    <xf numFmtId="9" fontId="14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</cellStyleXfs>
  <cellXfs count="552">
    <xf numFmtId="0" fontId="0" fillId="0" borderId="0" xfId="0"/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right" vertical="center"/>
    </xf>
    <xf numFmtId="0" fontId="5" fillId="3" borderId="0" xfId="0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13" fillId="0" borderId="4" xfId="0" applyFont="1" applyBorder="1" applyAlignment="1">
      <alignment horizontal="center" vertical="center"/>
    </xf>
    <xf numFmtId="0" fontId="0" fillId="0" borderId="16" xfId="0" applyBorder="1"/>
    <xf numFmtId="0" fontId="10" fillId="0" borderId="0" xfId="0" applyFont="1"/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/>
    </xf>
    <xf numFmtId="14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/>
    </xf>
    <xf numFmtId="14" fontId="10" fillId="4" borderId="4" xfId="0" applyNumberFormat="1" applyFont="1" applyFill="1" applyBorder="1"/>
    <xf numFmtId="0" fontId="12" fillId="5" borderId="4" xfId="0" applyFont="1" applyFill="1" applyBorder="1" applyAlignment="1">
      <alignment horizontal="center"/>
    </xf>
    <xf numFmtId="0" fontId="12" fillId="5" borderId="4" xfId="0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left" vertical="center"/>
    </xf>
    <xf numFmtId="0" fontId="12" fillId="8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12" fillId="0" borderId="4" xfId="0" applyFont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14" fontId="10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165" fontId="10" fillId="6" borderId="4" xfId="0" applyNumberFormat="1" applyFont="1" applyFill="1" applyBorder="1" applyAlignment="1">
      <alignment horizontal="center" vertical="center"/>
    </xf>
    <xf numFmtId="14" fontId="10" fillId="6" borderId="4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2" fillId="3" borderId="4" xfId="0" applyFont="1" applyFill="1" applyBorder="1" applyAlignment="1">
      <alignment horizontal="left" vertical="center"/>
    </xf>
    <xf numFmtId="165" fontId="10" fillId="8" borderId="4" xfId="0" applyNumberFormat="1" applyFont="1" applyFill="1" applyBorder="1" applyAlignment="1">
      <alignment horizontal="center" vertical="center"/>
    </xf>
    <xf numFmtId="14" fontId="10" fillId="8" borderId="4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" fillId="3" borderId="0" xfId="0" applyFont="1" applyFill="1" applyAlignment="1">
      <alignment vertical="center"/>
    </xf>
    <xf numFmtId="14" fontId="12" fillId="0" borderId="0" xfId="0" applyNumberFormat="1" applyFont="1"/>
    <xf numFmtId="14" fontId="10" fillId="0" borderId="0" xfId="0" applyNumberFormat="1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Continuous" vertical="center"/>
    </xf>
    <xf numFmtId="0" fontId="13" fillId="0" borderId="11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20" xfId="0" applyFont="1" applyBorder="1" applyAlignment="1">
      <alignment vertical="center"/>
    </xf>
    <xf numFmtId="0" fontId="13" fillId="0" borderId="21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26" fillId="0" borderId="0" xfId="11"/>
    <xf numFmtId="0" fontId="25" fillId="0" borderId="0" xfId="11" applyFont="1"/>
    <xf numFmtId="0" fontId="26" fillId="0" borderId="16" xfId="11" applyBorder="1"/>
    <xf numFmtId="0" fontId="26" fillId="0" borderId="19" xfId="11" applyBorder="1"/>
    <xf numFmtId="0" fontId="37" fillId="0" borderId="0" xfId="11" applyFont="1"/>
    <xf numFmtId="0" fontId="26" fillId="0" borderId="0" xfId="11" applyAlignment="1">
      <alignment horizontal="center"/>
    </xf>
    <xf numFmtId="0" fontId="29" fillId="0" borderId="0" xfId="13"/>
    <xf numFmtId="0" fontId="29" fillId="0" borderId="22" xfId="13" applyBorder="1"/>
    <xf numFmtId="0" fontId="29" fillId="0" borderId="11" xfId="13" applyBorder="1"/>
    <xf numFmtId="0" fontId="29" fillId="0" borderId="0" xfId="13" applyAlignment="1">
      <alignment horizontal="center" vertical="center"/>
    </xf>
    <xf numFmtId="166" fontId="29" fillId="0" borderId="2" xfId="13" applyNumberFormat="1" applyBorder="1"/>
    <xf numFmtId="166" fontId="29" fillId="0" borderId="0" xfId="13" applyNumberFormat="1"/>
    <xf numFmtId="0" fontId="29" fillId="0" borderId="0" xfId="13" applyAlignment="1">
      <alignment horizontal="centerContinuous"/>
    </xf>
    <xf numFmtId="166" fontId="29" fillId="0" borderId="6" xfId="13" applyNumberFormat="1" applyBorder="1"/>
    <xf numFmtId="166" fontId="34" fillId="0" borderId="6" xfId="13" applyNumberFormat="1" applyFont="1" applyBorder="1" applyAlignment="1">
      <alignment horizontal="center"/>
    </xf>
    <xf numFmtId="166" fontId="29" fillId="0" borderId="2" xfId="13" applyNumberFormat="1" applyBorder="1" applyAlignment="1">
      <alignment vertical="center"/>
    </xf>
    <xf numFmtId="166" fontId="41" fillId="0" borderId="6" xfId="13" applyNumberFormat="1" applyFont="1" applyBorder="1" applyAlignment="1">
      <alignment vertical="center"/>
    </xf>
    <xf numFmtId="166" fontId="34" fillId="0" borderId="6" xfId="13" applyNumberFormat="1" applyFont="1" applyBorder="1" applyAlignment="1">
      <alignment horizontal="left" vertical="center"/>
    </xf>
    <xf numFmtId="166" fontId="29" fillId="0" borderId="2" xfId="13" applyNumberFormat="1" applyBorder="1" applyAlignment="1">
      <alignment horizontal="center"/>
    </xf>
    <xf numFmtId="0" fontId="29" fillId="0" borderId="6" xfId="13" applyBorder="1"/>
    <xf numFmtId="0" fontId="29" fillId="0" borderId="2" xfId="13" applyBorder="1"/>
    <xf numFmtId="0" fontId="31" fillId="0" borderId="6" xfId="13" applyFont="1" applyBorder="1" applyAlignment="1">
      <alignment horizontal="center"/>
    </xf>
    <xf numFmtId="0" fontId="29" fillId="0" borderId="2" xfId="13" applyBorder="1" applyAlignment="1">
      <alignment horizontal="center" vertical="center"/>
    </xf>
    <xf numFmtId="0" fontId="29" fillId="0" borderId="0" xfId="13" applyAlignment="1">
      <alignment horizontal="center"/>
    </xf>
    <xf numFmtId="0" fontId="29" fillId="0" borderId="20" xfId="13" applyBorder="1"/>
    <xf numFmtId="0" fontId="29" fillId="0" borderId="3" xfId="13" applyBorder="1"/>
    <xf numFmtId="0" fontId="29" fillId="0" borderId="10" xfId="13" applyBorder="1"/>
    <xf numFmtId="0" fontId="34" fillId="0" borderId="6" xfId="13" applyFont="1" applyBorder="1" applyAlignment="1">
      <alignment horizontal="center" vertical="center"/>
    </xf>
    <xf numFmtId="0" fontId="31" fillId="0" borderId="6" xfId="13" applyFont="1" applyBorder="1" applyAlignment="1">
      <alignment horizontal="center" vertical="center"/>
    </xf>
    <xf numFmtId="0" fontId="29" fillId="0" borderId="20" xfId="13" applyBorder="1" applyAlignment="1">
      <alignment horizontal="right"/>
    </xf>
    <xf numFmtId="0" fontId="29" fillId="0" borderId="0" xfId="13" applyAlignment="1">
      <alignment horizontal="right"/>
    </xf>
    <xf numFmtId="0" fontId="26" fillId="0" borderId="0" xfId="15" applyFont="1" applyProtection="1">
      <protection locked="0"/>
    </xf>
    <xf numFmtId="0" fontId="26" fillId="0" borderId="0" xfId="15" applyFont="1"/>
    <xf numFmtId="0" fontId="26" fillId="0" borderId="0" xfId="15" applyFont="1" applyAlignment="1">
      <alignment horizontal="center"/>
    </xf>
    <xf numFmtId="0" fontId="36" fillId="0" borderId="0" xfId="15" applyFont="1"/>
    <xf numFmtId="0" fontId="29" fillId="0" borderId="0" xfId="16"/>
    <xf numFmtId="0" fontId="23" fillId="0" borderId="0" xfId="15" applyFont="1"/>
    <xf numFmtId="0" fontId="26" fillId="0" borderId="33" xfId="11" applyBorder="1"/>
    <xf numFmtId="0" fontId="28" fillId="0" borderId="0" xfId="11" applyFont="1"/>
    <xf numFmtId="0" fontId="28" fillId="0" borderId="33" xfId="11" applyFont="1" applyBorder="1"/>
    <xf numFmtId="0" fontId="57" fillId="0" borderId="0" xfId="11" applyFont="1" applyAlignment="1">
      <alignment horizontal="center"/>
    </xf>
    <xf numFmtId="0" fontId="58" fillId="0" borderId="0" xfId="11" applyFont="1"/>
    <xf numFmtId="0" fontId="58" fillId="0" borderId="0" xfId="11" applyFont="1" applyAlignment="1">
      <alignment horizontal="left" indent="2"/>
    </xf>
    <xf numFmtId="0" fontId="26" fillId="0" borderId="0" xfId="11" applyProtection="1">
      <protection locked="0"/>
    </xf>
    <xf numFmtId="2" fontId="26" fillId="9" borderId="0" xfId="11" applyNumberFormat="1" applyFill="1" applyAlignment="1">
      <alignment horizontal="center"/>
    </xf>
    <xf numFmtId="1" fontId="59" fillId="0" borderId="0" xfId="15" applyNumberFormat="1" applyFont="1" applyAlignment="1" applyProtection="1">
      <alignment horizontal="center"/>
      <protection locked="0"/>
    </xf>
    <xf numFmtId="0" fontId="40" fillId="9" borderId="0" xfId="15" applyFont="1" applyFill="1"/>
    <xf numFmtId="0" fontId="38" fillId="0" borderId="0" xfId="16" applyFont="1"/>
    <xf numFmtId="2" fontId="26" fillId="0" borderId="13" xfId="11" applyNumberFormat="1" applyBorder="1" applyAlignment="1">
      <alignment horizontal="center"/>
    </xf>
    <xf numFmtId="2" fontId="26" fillId="0" borderId="7" xfId="11" applyNumberFormat="1" applyBorder="1" applyAlignment="1">
      <alignment horizontal="center"/>
    </xf>
    <xf numFmtId="0" fontId="37" fillId="0" borderId="33" xfId="11" applyFont="1" applyBorder="1" applyAlignment="1">
      <alignment horizontal="center"/>
    </xf>
    <xf numFmtId="2" fontId="26" fillId="9" borderId="13" xfId="11" applyNumberFormat="1" applyFill="1" applyBorder="1" applyAlignment="1">
      <alignment horizontal="center"/>
    </xf>
    <xf numFmtId="2" fontId="26" fillId="9" borderId="7" xfId="11" applyNumberFormat="1" applyFill="1" applyBorder="1" applyAlignment="1">
      <alignment horizontal="center"/>
    </xf>
    <xf numFmtId="0" fontId="37" fillId="0" borderId="13" xfId="11" applyFont="1" applyBorder="1" applyAlignment="1">
      <alignment horizontal="center"/>
    </xf>
    <xf numFmtId="0" fontId="37" fillId="0" borderId="7" xfId="11" applyFont="1" applyBorder="1" applyAlignment="1">
      <alignment horizontal="center"/>
    </xf>
    <xf numFmtId="0" fontId="26" fillId="0" borderId="0" xfId="11" quotePrefix="1" applyAlignment="1">
      <alignment horizontal="center"/>
    </xf>
    <xf numFmtId="0" fontId="26" fillId="0" borderId="0" xfId="11" applyAlignment="1">
      <alignment horizontal="left" indent="2"/>
    </xf>
    <xf numFmtId="0" fontId="28" fillId="0" borderId="0" xfId="15" applyFont="1"/>
    <xf numFmtId="0" fontId="31" fillId="0" borderId="33" xfId="11" applyFont="1" applyBorder="1" applyAlignment="1">
      <alignment horizontal="center"/>
    </xf>
    <xf numFmtId="0" fontId="37" fillId="0" borderId="0" xfId="11" applyFont="1" applyAlignment="1">
      <alignment horizontal="center"/>
    </xf>
    <xf numFmtId="0" fontId="31" fillId="0" borderId="7" xfId="11" applyFont="1" applyBorder="1" applyAlignment="1">
      <alignment horizontal="center"/>
    </xf>
    <xf numFmtId="166" fontId="29" fillId="0" borderId="0" xfId="16" applyNumberFormat="1"/>
    <xf numFmtId="2" fontId="26" fillId="0" borderId="15" xfId="11" applyNumberFormat="1" applyBorder="1"/>
    <xf numFmtId="2" fontId="26" fillId="0" borderId="19" xfId="11" applyNumberFormat="1" applyBorder="1"/>
    <xf numFmtId="0" fontId="26" fillId="0" borderId="9" xfId="11" applyBorder="1"/>
    <xf numFmtId="2" fontId="37" fillId="0" borderId="0" xfId="11" applyNumberFormat="1" applyFont="1"/>
    <xf numFmtId="0" fontId="26" fillId="0" borderId="0" xfId="11" quotePrefix="1"/>
    <xf numFmtId="0" fontId="37" fillId="0" borderId="7" xfId="11" applyFont="1" applyBorder="1"/>
    <xf numFmtId="0" fontId="37" fillId="0" borderId="0" xfId="11" quotePrefix="1" applyFont="1"/>
    <xf numFmtId="0" fontId="26" fillId="0" borderId="14" xfId="11" applyBorder="1"/>
    <xf numFmtId="0" fontId="26" fillId="0" borderId="16" xfId="11" applyBorder="1" applyAlignment="1">
      <alignment horizontal="center"/>
    </xf>
    <xf numFmtId="0" fontId="26" fillId="0" borderId="18" xfId="11" applyBorder="1"/>
    <xf numFmtId="0" fontId="31" fillId="0" borderId="0" xfId="11" applyFont="1"/>
    <xf numFmtId="2" fontId="39" fillId="0" borderId="13" xfId="11" applyNumberFormat="1" applyFont="1" applyBorder="1"/>
    <xf numFmtId="2" fontId="26" fillId="0" borderId="0" xfId="11" applyNumberFormat="1"/>
    <xf numFmtId="0" fontId="26" fillId="0" borderId="7" xfId="11" applyBorder="1" applyAlignment="1">
      <alignment horizontal="left"/>
    </xf>
    <xf numFmtId="2" fontId="26" fillId="0" borderId="13" xfId="11" applyNumberFormat="1" applyBorder="1"/>
    <xf numFmtId="2" fontId="39" fillId="0" borderId="0" xfId="11" applyNumberFormat="1" applyFont="1"/>
    <xf numFmtId="0" fontId="26" fillId="0" borderId="13" xfId="11" applyBorder="1"/>
    <xf numFmtId="0" fontId="26" fillId="0" borderId="7" xfId="11" applyBorder="1"/>
    <xf numFmtId="0" fontId="37" fillId="0" borderId="0" xfId="11" quotePrefix="1" applyFont="1" applyAlignment="1">
      <alignment horizontal="center"/>
    </xf>
    <xf numFmtId="0" fontId="26" fillId="0" borderId="0" xfId="11" quotePrefix="1" applyAlignment="1">
      <alignment horizontal="left"/>
    </xf>
    <xf numFmtId="0" fontId="26" fillId="0" borderId="33" xfId="15" applyFont="1" applyBorder="1"/>
    <xf numFmtId="0" fontId="26" fillId="0" borderId="7" xfId="15" applyFont="1" applyBorder="1"/>
    <xf numFmtId="0" fontId="28" fillId="0" borderId="0" xfId="11" applyFont="1" applyAlignment="1">
      <alignment horizontal="left"/>
    </xf>
    <xf numFmtId="0" fontId="28" fillId="0" borderId="33" xfId="15" applyFont="1" applyBorder="1"/>
    <xf numFmtId="166" fontId="26" fillId="0" borderId="0" xfId="15" applyNumberFormat="1" applyFont="1"/>
    <xf numFmtId="0" fontId="26" fillId="0" borderId="0" xfId="15" quotePrefix="1" applyFont="1"/>
    <xf numFmtId="166" fontId="57" fillId="0" borderId="0" xfId="15" applyNumberFormat="1" applyFont="1" applyAlignment="1">
      <alignment horizontal="center"/>
    </xf>
    <xf numFmtId="166" fontId="26" fillId="0" borderId="33" xfId="15" applyNumberFormat="1" applyFont="1" applyBorder="1"/>
    <xf numFmtId="0" fontId="37" fillId="0" borderId="0" xfId="15" applyFont="1"/>
    <xf numFmtId="166" fontId="28" fillId="0" borderId="0" xfId="15" applyNumberFormat="1" applyFont="1"/>
    <xf numFmtId="166" fontId="28" fillId="0" borderId="33" xfId="15" applyNumberFormat="1" applyFont="1" applyBorder="1"/>
    <xf numFmtId="0" fontId="26" fillId="0" borderId="0" xfId="15" applyFont="1" applyAlignment="1">
      <alignment horizontal="left" indent="2"/>
    </xf>
    <xf numFmtId="166" fontId="39" fillId="0" borderId="0" xfId="15" applyNumberFormat="1" applyFont="1" applyAlignment="1">
      <alignment horizontal="center"/>
    </xf>
    <xf numFmtId="166" fontId="26" fillId="0" borderId="0" xfId="15" applyNumberFormat="1" applyFont="1" applyAlignment="1">
      <alignment horizontal="center"/>
    </xf>
    <xf numFmtId="0" fontId="26" fillId="0" borderId="15" xfId="15" applyFont="1" applyBorder="1"/>
    <xf numFmtId="0" fontId="26" fillId="0" borderId="19" xfId="15" applyFont="1" applyBorder="1"/>
    <xf numFmtId="0" fontId="26" fillId="0" borderId="9" xfId="15" applyFont="1" applyBorder="1"/>
    <xf numFmtId="2" fontId="39" fillId="0" borderId="13" xfId="15" applyNumberFormat="1" applyFont="1" applyBorder="1"/>
    <xf numFmtId="2" fontId="26" fillId="0" borderId="0" xfId="15" applyNumberFormat="1" applyFont="1"/>
    <xf numFmtId="1" fontId="26" fillId="0" borderId="13" xfId="15" applyNumberFormat="1" applyFont="1" applyBorder="1" applyAlignment="1">
      <alignment horizontal="right"/>
    </xf>
    <xf numFmtId="1" fontId="37" fillId="0" borderId="0" xfId="15" applyNumberFormat="1" applyFont="1"/>
    <xf numFmtId="1" fontId="26" fillId="0" borderId="0" xfId="15" quotePrefix="1" applyNumberFormat="1" applyFont="1"/>
    <xf numFmtId="1" fontId="26" fillId="0" borderId="0" xfId="15" applyNumberFormat="1" applyFont="1" applyAlignment="1">
      <alignment horizontal="right"/>
    </xf>
    <xf numFmtId="0" fontId="35" fillId="0" borderId="0" xfId="15" applyFont="1"/>
    <xf numFmtId="0" fontId="26" fillId="0" borderId="14" xfId="15" applyFont="1" applyBorder="1"/>
    <xf numFmtId="0" fontId="26" fillId="0" borderId="16" xfId="15" applyFont="1" applyBorder="1"/>
    <xf numFmtId="0" fontId="26" fillId="0" borderId="18" xfId="15" applyFont="1" applyBorder="1"/>
    <xf numFmtId="0" fontId="32" fillId="0" borderId="0" xfId="15" applyFont="1"/>
    <xf numFmtId="0" fontId="40" fillId="0" borderId="0" xfId="15" applyFont="1"/>
    <xf numFmtId="166" fontId="30" fillId="5" borderId="5" xfId="11" applyNumberFormat="1" applyFont="1" applyFill="1" applyBorder="1" applyAlignment="1">
      <alignment horizontal="center"/>
    </xf>
    <xf numFmtId="166" fontId="25" fillId="0" borderId="14" xfId="15" applyNumberFormat="1" applyFont="1" applyBorder="1" applyAlignment="1">
      <alignment horizontal="center"/>
    </xf>
    <xf numFmtId="2" fontId="26" fillId="0" borderId="13" xfId="15" applyNumberFormat="1" applyFont="1" applyBorder="1"/>
    <xf numFmtId="1" fontId="26" fillId="0" borderId="4" xfId="15" applyNumberFormat="1" applyFont="1" applyBorder="1" applyAlignment="1">
      <alignment horizontal="center"/>
    </xf>
    <xf numFmtId="1" fontId="26" fillId="0" borderId="13" xfId="15" applyNumberFormat="1" applyFont="1" applyBorder="1" applyAlignment="1">
      <alignment horizontal="center"/>
    </xf>
    <xf numFmtId="0" fontId="36" fillId="0" borderId="0" xfId="11" applyFont="1"/>
    <xf numFmtId="0" fontId="60" fillId="0" borderId="0" xfId="16" applyFont="1"/>
    <xf numFmtId="0" fontId="26" fillId="0" borderId="0" xfId="11" applyAlignment="1">
      <alignment horizontal="left"/>
    </xf>
    <xf numFmtId="166" fontId="26" fillId="0" borderId="0" xfId="15" applyNumberFormat="1" applyFont="1" applyProtection="1">
      <protection locked="0"/>
    </xf>
    <xf numFmtId="166" fontId="36" fillId="0" borderId="0" xfId="15" applyNumberFormat="1" applyFont="1" applyProtection="1">
      <protection locked="0"/>
    </xf>
    <xf numFmtId="166" fontId="30" fillId="12" borderId="5" xfId="11" applyNumberFormat="1" applyFont="1" applyFill="1" applyBorder="1" applyAlignment="1">
      <alignment horizontal="center"/>
    </xf>
    <xf numFmtId="0" fontId="26" fillId="0" borderId="0" xfId="16" applyFont="1"/>
    <xf numFmtId="1" fontId="26" fillId="0" borderId="4" xfId="16" applyNumberFormat="1" applyFont="1" applyBorder="1" applyAlignment="1">
      <alignment horizontal="center"/>
    </xf>
    <xf numFmtId="0" fontId="62" fillId="0" borderId="21" xfId="15" applyFont="1" applyBorder="1" applyAlignment="1">
      <alignment horizontal="center"/>
    </xf>
    <xf numFmtId="0" fontId="63" fillId="0" borderId="20" xfId="15" applyFont="1" applyBorder="1" applyAlignment="1">
      <alignment horizontal="center"/>
    </xf>
    <xf numFmtId="2" fontId="61" fillId="0" borderId="6" xfId="15" applyNumberFormat="1" applyFont="1" applyBorder="1" applyAlignment="1">
      <alignment horizontal="center" vertical="center"/>
    </xf>
    <xf numFmtId="0" fontId="61" fillId="0" borderId="0" xfId="15" applyFont="1"/>
    <xf numFmtId="0" fontId="61" fillId="0" borderId="33" xfId="15" applyFont="1" applyBorder="1"/>
    <xf numFmtId="0" fontId="66" fillId="0" borderId="0" xfId="15" applyFont="1"/>
    <xf numFmtId="0" fontId="66" fillId="0" borderId="0" xfId="16" applyFont="1"/>
    <xf numFmtId="1" fontId="61" fillId="0" borderId="4" xfId="16" applyNumberFormat="1" applyFont="1" applyBorder="1" applyAlignment="1">
      <alignment horizontal="center"/>
    </xf>
    <xf numFmtId="0" fontId="61" fillId="0" borderId="0" xfId="16" applyFont="1"/>
    <xf numFmtId="0" fontId="26" fillId="0" borderId="0" xfId="15" applyFont="1" applyAlignment="1">
      <alignment horizontal="left" vertical="top" wrapText="1"/>
    </xf>
    <xf numFmtId="0" fontId="66" fillId="0" borderId="0" xfId="16" applyFont="1" applyProtection="1">
      <protection locked="0"/>
    </xf>
    <xf numFmtId="166" fontId="66" fillId="0" borderId="0" xfId="16" applyNumberFormat="1" applyFont="1" applyProtection="1">
      <protection locked="0"/>
    </xf>
    <xf numFmtId="0" fontId="62" fillId="0" borderId="21" xfId="16" applyFont="1" applyBorder="1" applyAlignment="1">
      <alignment horizontal="center"/>
    </xf>
    <xf numFmtId="0" fontId="62" fillId="0" borderId="3" xfId="16" applyFont="1" applyBorder="1" applyAlignment="1">
      <alignment horizontal="center"/>
    </xf>
    <xf numFmtId="0" fontId="63" fillId="0" borderId="21" xfId="16" applyFont="1" applyBorder="1" applyAlignment="1">
      <alignment horizontal="center"/>
    </xf>
    <xf numFmtId="1" fontId="61" fillId="0" borderId="0" xfId="16" applyNumberFormat="1" applyFont="1" applyAlignment="1">
      <alignment horizontal="center"/>
    </xf>
    <xf numFmtId="2" fontId="61" fillId="0" borderId="2" xfId="15" applyNumberFormat="1" applyFont="1" applyBorder="1" applyAlignment="1">
      <alignment horizontal="center" vertical="center"/>
    </xf>
    <xf numFmtId="2" fontId="61" fillId="0" borderId="11" xfId="16" applyNumberFormat="1" applyFont="1" applyBorder="1" applyAlignment="1">
      <alignment horizontal="center" vertical="center"/>
    </xf>
    <xf numFmtId="2" fontId="61" fillId="0" borderId="2" xfId="16" applyNumberFormat="1" applyFont="1" applyBorder="1" applyAlignment="1">
      <alignment horizontal="center" vertical="center"/>
    </xf>
    <xf numFmtId="0" fontId="61" fillId="0" borderId="0" xfId="15" applyFont="1" applyAlignment="1">
      <alignment horizontal="center"/>
    </xf>
    <xf numFmtId="0" fontId="61" fillId="0" borderId="2" xfId="15" applyFont="1" applyBorder="1" applyAlignment="1">
      <alignment horizontal="center"/>
    </xf>
    <xf numFmtId="166" fontId="61" fillId="0" borderId="0" xfId="16" applyNumberFormat="1" applyFont="1" applyAlignment="1">
      <alignment horizontal="center"/>
    </xf>
    <xf numFmtId="166" fontId="61" fillId="0" borderId="0" xfId="16" applyNumberFormat="1" applyFont="1"/>
    <xf numFmtId="1" fontId="61" fillId="0" borderId="2" xfId="15" applyNumberFormat="1" applyFont="1" applyBorder="1" applyAlignment="1">
      <alignment horizontal="center" vertical="center"/>
    </xf>
    <xf numFmtId="0" fontId="61" fillId="0" borderId="0" xfId="11" applyFont="1"/>
    <xf numFmtId="0" fontId="61" fillId="0" borderId="21" xfId="15" applyFont="1" applyBorder="1"/>
    <xf numFmtId="2" fontId="65" fillId="0" borderId="2" xfId="16" applyNumberFormat="1" applyFont="1" applyBorder="1" applyAlignment="1">
      <alignment horizontal="center" vertical="center"/>
    </xf>
    <xf numFmtId="1" fontId="61" fillId="0" borderId="2" xfId="16" applyNumberFormat="1" applyFont="1" applyBorder="1" applyAlignment="1">
      <alignment horizontal="center" vertical="center"/>
    </xf>
    <xf numFmtId="0" fontId="70" fillId="0" borderId="0" xfId="0" applyFont="1" applyAlignment="1">
      <alignment horizontal="centerContinuous" vertical="center"/>
    </xf>
    <xf numFmtId="0" fontId="13" fillId="0" borderId="22" xfId="0" applyFont="1" applyBorder="1" applyAlignment="1">
      <alignment vertical="center"/>
    </xf>
    <xf numFmtId="0" fontId="13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Continuous" vertical="center"/>
    </xf>
    <xf numFmtId="0" fontId="71" fillId="0" borderId="10" xfId="0" applyFont="1" applyBorder="1" applyAlignment="1">
      <alignment horizontal="centerContinuous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" fillId="7" borderId="26" xfId="0" applyFont="1" applyFill="1" applyBorder="1" applyAlignment="1">
      <alignment horizontal="centerContinuous" vertical="center"/>
    </xf>
    <xf numFmtId="0" fontId="1" fillId="7" borderId="27" xfId="0" applyFont="1" applyFill="1" applyBorder="1" applyAlignment="1">
      <alignment horizontal="centerContinuous" vertical="center"/>
    </xf>
    <xf numFmtId="0" fontId="1" fillId="7" borderId="34" xfId="0" applyFont="1" applyFill="1" applyBorder="1" applyAlignment="1">
      <alignment horizontal="centerContinuous" vertical="center"/>
    </xf>
    <xf numFmtId="0" fontId="1" fillId="3" borderId="0" xfId="0" applyFont="1" applyFill="1" applyAlignment="1">
      <alignment horizontal="centerContinuous" vertical="center"/>
    </xf>
    <xf numFmtId="0" fontId="6" fillId="6" borderId="17" xfId="0" applyFont="1" applyFill="1" applyBorder="1" applyAlignment="1">
      <alignment horizontal="centerContinuous" vertical="center"/>
    </xf>
    <xf numFmtId="0" fontId="6" fillId="2" borderId="4" xfId="0" applyFont="1" applyFill="1" applyBorder="1" applyAlignment="1">
      <alignment horizontal="centerContinuous" vertical="center"/>
    </xf>
    <xf numFmtId="0" fontId="6" fillId="13" borderId="4" xfId="0" applyFont="1" applyFill="1" applyBorder="1" applyAlignment="1">
      <alignment horizontal="centerContinuous" vertical="center"/>
    </xf>
    <xf numFmtId="0" fontId="21" fillId="0" borderId="0" xfId="0" applyFont="1" applyAlignment="1">
      <alignment horizontal="center" vertical="center"/>
    </xf>
    <xf numFmtId="0" fontId="6" fillId="2" borderId="24" xfId="0" applyFont="1" applyFill="1" applyBorder="1" applyAlignment="1">
      <alignment horizontal="centerContinuous" vertical="center"/>
    </xf>
    <xf numFmtId="0" fontId="11" fillId="3" borderId="16" xfId="0" applyFont="1" applyFill="1" applyBorder="1" applyAlignment="1">
      <alignment horizontal="centerContinuous" vertical="center"/>
    </xf>
    <xf numFmtId="0" fontId="72" fillId="0" borderId="0" xfId="0" applyFont="1" applyAlignment="1">
      <alignment vertical="center"/>
    </xf>
    <xf numFmtId="0" fontId="0" fillId="7" borderId="8" xfId="0" applyFill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0" fontId="9" fillId="6" borderId="35" xfId="0" applyFont="1" applyFill="1" applyBorder="1" applyAlignment="1" applyProtection="1">
      <alignment horizontal="center" vertical="center"/>
      <protection locked="0"/>
    </xf>
    <xf numFmtId="0" fontId="9" fillId="2" borderId="25" xfId="0" applyFont="1" applyFill="1" applyBorder="1" applyAlignment="1" applyProtection="1">
      <alignment horizontal="center" vertical="center"/>
      <protection locked="0"/>
    </xf>
    <xf numFmtId="0" fontId="9" fillId="13" borderId="25" xfId="0" applyFont="1" applyFill="1" applyBorder="1" applyAlignment="1" applyProtection="1">
      <alignment horizontal="center" vertical="center"/>
      <protection locked="0"/>
    </xf>
    <xf numFmtId="0" fontId="9" fillId="2" borderId="12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vertical="center"/>
    </xf>
    <xf numFmtId="0" fontId="9" fillId="7" borderId="8" xfId="0" applyFont="1" applyFill="1" applyBorder="1" applyAlignment="1">
      <alignment horizontal="center" vertical="center"/>
    </xf>
    <xf numFmtId="164" fontId="9" fillId="7" borderId="4" xfId="2" applyNumberFormat="1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13" fillId="0" borderId="21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3" fillId="0" borderId="29" xfId="0" applyFont="1" applyBorder="1" applyAlignment="1">
      <alignment vertical="center"/>
    </xf>
    <xf numFmtId="0" fontId="73" fillId="0" borderId="21" xfId="0" applyFont="1" applyBorder="1" applyAlignment="1">
      <alignment horizontal="left"/>
    </xf>
    <xf numFmtId="0" fontId="74" fillId="0" borderId="0" xfId="0" applyFont="1" applyAlignment="1">
      <alignment horizontal="center" vertical="center"/>
    </xf>
    <xf numFmtId="0" fontId="19" fillId="0" borderId="0" xfId="0" applyFont="1" applyAlignment="1">
      <alignment horizontal="left"/>
    </xf>
    <xf numFmtId="0" fontId="13" fillId="0" borderId="22" xfId="0" applyFont="1" applyBorder="1" applyAlignment="1">
      <alignment horizontal="centerContinuous" vertical="center"/>
    </xf>
    <xf numFmtId="0" fontId="5" fillId="0" borderId="15" xfId="0" applyFont="1" applyBorder="1" applyAlignment="1">
      <alignment horizontal="center" vertical="center"/>
    </xf>
    <xf numFmtId="0" fontId="13" fillId="0" borderId="19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9" fillId="0" borderId="0" xfId="0" applyFont="1" applyAlignment="1">
      <alignment horizontal="left" vertical="top"/>
    </xf>
    <xf numFmtId="0" fontId="1" fillId="3" borderId="6" xfId="0" applyFont="1" applyFill="1" applyBorder="1" applyAlignment="1">
      <alignment horizontal="centerContinuous" vertical="center"/>
    </xf>
    <xf numFmtId="0" fontId="9" fillId="0" borderId="13" xfId="0" applyFont="1" applyBorder="1" applyAlignment="1">
      <alignment horizontal="left" indent="1"/>
    </xf>
    <xf numFmtId="0" fontId="13" fillId="0" borderId="7" xfId="0" applyFont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6" fillId="2" borderId="36" xfId="0" applyFont="1" applyFill="1" applyBorder="1" applyAlignment="1">
      <alignment horizontal="centerContinuous" vertical="center"/>
    </xf>
    <xf numFmtId="0" fontId="1" fillId="7" borderId="17" xfId="0" applyFont="1" applyFill="1" applyBorder="1" applyAlignment="1">
      <alignment horizontal="centerContinuous" vertical="center"/>
    </xf>
    <xf numFmtId="0" fontId="1" fillId="7" borderId="4" xfId="0" applyFont="1" applyFill="1" applyBorder="1" applyAlignment="1">
      <alignment horizontal="centerContinuous" vertical="center"/>
    </xf>
    <xf numFmtId="0" fontId="13" fillId="0" borderId="13" xfId="0" applyFont="1" applyBorder="1" applyAlignment="1">
      <alignment horizontal="left" vertical="center" indent="1"/>
    </xf>
    <xf numFmtId="0" fontId="9" fillId="2" borderId="38" xfId="0" applyFont="1" applyFill="1" applyBorder="1" applyAlignment="1" applyProtection="1">
      <alignment horizontal="center" vertical="center"/>
      <protection locked="0"/>
    </xf>
    <xf numFmtId="164" fontId="9" fillId="7" borderId="35" xfId="2" applyNumberFormat="1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0" fontId="73" fillId="0" borderId="13" xfId="0" applyFont="1" applyBorder="1" applyAlignment="1">
      <alignment horizontal="left" vertical="center" indent="2"/>
    </xf>
    <xf numFmtId="0" fontId="9" fillId="7" borderId="35" xfId="0" applyFont="1" applyFill="1" applyBorder="1" applyAlignment="1">
      <alignment horizontal="center" vertical="center"/>
    </xf>
    <xf numFmtId="0" fontId="9" fillId="7" borderId="25" xfId="0" applyFont="1" applyFill="1" applyBorder="1" applyAlignment="1">
      <alignment horizontal="center" vertical="center"/>
    </xf>
    <xf numFmtId="0" fontId="73" fillId="0" borderId="13" xfId="0" applyFont="1" applyBorder="1" applyAlignment="1">
      <alignment horizontal="left" vertical="top" indent="2"/>
    </xf>
    <xf numFmtId="0" fontId="19" fillId="0" borderId="13" xfId="0" applyFont="1" applyBorder="1" applyAlignment="1">
      <alignment horizontal="left" indent="1"/>
    </xf>
    <xf numFmtId="0" fontId="13" fillId="0" borderId="15" xfId="0" applyFont="1" applyBorder="1" applyAlignment="1">
      <alignment vertical="center"/>
    </xf>
    <xf numFmtId="0" fontId="19" fillId="0" borderId="19" xfId="0" applyFont="1" applyBorder="1" applyAlignment="1">
      <alignment horizontal="left" vertical="center"/>
    </xf>
    <xf numFmtId="0" fontId="0" fillId="0" borderId="19" xfId="0" applyBorder="1"/>
    <xf numFmtId="0" fontId="13" fillId="0" borderId="19" xfId="0" applyFont="1" applyBorder="1" applyAlignment="1">
      <alignment horizontal="centerContinuous" vertical="center"/>
    </xf>
    <xf numFmtId="0" fontId="71" fillId="0" borderId="19" xfId="0" applyFont="1" applyBorder="1" applyAlignment="1">
      <alignment horizontal="centerContinuous" vertical="center"/>
    </xf>
    <xf numFmtId="0" fontId="9" fillId="0" borderId="13" xfId="0" applyFont="1" applyBorder="1" applyAlignment="1">
      <alignment horizontal="left" vertical="center" indent="1"/>
    </xf>
    <xf numFmtId="0" fontId="13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24" fillId="3" borderId="16" xfId="0" applyFont="1" applyFill="1" applyBorder="1" applyAlignment="1">
      <alignment horizontal="center" vertical="center" wrapText="1"/>
    </xf>
    <xf numFmtId="0" fontId="76" fillId="0" borderId="0" xfId="0" applyFont="1" applyAlignment="1">
      <alignment vertical="center"/>
    </xf>
    <xf numFmtId="0" fontId="76" fillId="0" borderId="0" xfId="0" applyFont="1" applyAlignment="1">
      <alignment horizontal="center" vertical="center"/>
    </xf>
    <xf numFmtId="0" fontId="5" fillId="2" borderId="38" xfId="0" applyFont="1" applyFill="1" applyBorder="1" applyAlignment="1" applyProtection="1">
      <alignment horizontal="center" vertical="center"/>
      <protection locked="0"/>
    </xf>
    <xf numFmtId="0" fontId="19" fillId="0" borderId="0" xfId="0" quotePrefix="1" applyFont="1" applyAlignment="1">
      <alignment horizontal="left" vertical="center" indent="1"/>
    </xf>
    <xf numFmtId="0" fontId="77" fillId="0" borderId="0" xfId="0" applyFont="1"/>
    <xf numFmtId="0" fontId="1" fillId="7" borderId="39" xfId="0" applyFont="1" applyFill="1" applyBorder="1" applyAlignment="1">
      <alignment horizontal="centerContinuous" vertical="center"/>
    </xf>
    <xf numFmtId="0" fontId="1" fillId="7" borderId="23" xfId="0" applyFont="1" applyFill="1" applyBorder="1" applyAlignment="1">
      <alignment horizontal="centerContinuous" vertical="center"/>
    </xf>
    <xf numFmtId="0" fontId="1" fillId="7" borderId="40" xfId="0" applyFont="1" applyFill="1" applyBorder="1" applyAlignment="1">
      <alignment horizontal="centerContinuous" vertical="center"/>
    </xf>
    <xf numFmtId="0" fontId="9" fillId="0" borderId="14" xfId="0" applyFont="1" applyBorder="1" applyAlignment="1">
      <alignment horizontal="left" vertical="top" indent="1"/>
    </xf>
    <xf numFmtId="0" fontId="13" fillId="0" borderId="16" xfId="0" applyFont="1" applyBorder="1" applyAlignment="1">
      <alignment vertical="center"/>
    </xf>
    <xf numFmtId="0" fontId="13" fillId="0" borderId="18" xfId="0" applyFont="1" applyBorder="1" applyAlignment="1">
      <alignment vertical="center"/>
    </xf>
    <xf numFmtId="0" fontId="27" fillId="7" borderId="39" xfId="0" applyFont="1" applyFill="1" applyBorder="1" applyAlignment="1">
      <alignment horizontal="center" vertical="center" wrapText="1"/>
    </xf>
    <xf numFmtId="0" fontId="27" fillId="7" borderId="40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vertical="center"/>
    </xf>
    <xf numFmtId="0" fontId="78" fillId="0" borderId="0" xfId="0" applyFont="1" applyAlignment="1">
      <alignment vertical="center"/>
    </xf>
    <xf numFmtId="0" fontId="77" fillId="7" borderId="8" xfId="0" applyFont="1" applyFill="1" applyBorder="1" applyAlignment="1">
      <alignment horizontal="center" vertical="center"/>
    </xf>
    <xf numFmtId="164" fontId="23" fillId="7" borderId="35" xfId="2" applyNumberFormat="1" applyFont="1" applyFill="1" applyBorder="1" applyAlignment="1">
      <alignment horizontal="center" vertical="center"/>
    </xf>
    <xf numFmtId="0" fontId="79" fillId="7" borderId="12" xfId="0" applyFont="1" applyFill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80" fillId="7" borderId="8" xfId="0" applyFont="1" applyFill="1" applyBorder="1" applyAlignment="1">
      <alignment horizontal="center" vertical="center"/>
    </xf>
    <xf numFmtId="164" fontId="44" fillId="3" borderId="28" xfId="2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3" fillId="0" borderId="0" xfId="0" applyFont="1" applyAlignment="1">
      <alignment horizontal="left"/>
    </xf>
    <xf numFmtId="0" fontId="13" fillId="0" borderId="14" xfId="0" applyFont="1" applyBorder="1" applyAlignment="1">
      <alignment vertical="center"/>
    </xf>
    <xf numFmtId="0" fontId="13" fillId="0" borderId="16" xfId="0" applyFont="1" applyBorder="1" applyAlignment="1">
      <alignment horizontal="center" vertical="center"/>
    </xf>
    <xf numFmtId="0" fontId="7" fillId="0" borderId="16" xfId="0" applyFont="1" applyBorder="1" applyAlignment="1">
      <alignment horizontal="centerContinuous" vertical="center"/>
    </xf>
    <xf numFmtId="0" fontId="13" fillId="0" borderId="16" xfId="0" applyFont="1" applyBorder="1" applyAlignment="1">
      <alignment horizontal="centerContinuous" vertical="center"/>
    </xf>
    <xf numFmtId="0" fontId="9" fillId="7" borderId="13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Continuous" vertical="center"/>
    </xf>
    <xf numFmtId="0" fontId="11" fillId="3" borderId="41" xfId="0" applyFont="1" applyFill="1" applyBorder="1" applyAlignment="1">
      <alignment horizontal="centerContinuous" vertical="center"/>
    </xf>
    <xf numFmtId="2" fontId="26" fillId="8" borderId="13" xfId="11" applyNumberFormat="1" applyFill="1" applyBorder="1" applyAlignment="1" applyProtection="1">
      <alignment horizontal="center"/>
      <protection locked="0"/>
    </xf>
    <xf numFmtId="2" fontId="26" fillId="8" borderId="7" xfId="11" applyNumberFormat="1" applyFill="1" applyBorder="1" applyAlignment="1" applyProtection="1">
      <alignment horizontal="center"/>
      <protection locked="0"/>
    </xf>
    <xf numFmtId="2" fontId="26" fillId="8" borderId="0" xfId="11" applyNumberFormat="1" applyFill="1" applyAlignment="1" applyProtection="1">
      <alignment horizontal="center"/>
      <protection locked="0"/>
    </xf>
    <xf numFmtId="0" fontId="26" fillId="8" borderId="4" xfId="15" applyFont="1" applyFill="1" applyBorder="1" applyAlignment="1" applyProtection="1">
      <alignment horizontal="center"/>
      <protection locked="0"/>
    </xf>
    <xf numFmtId="0" fontId="26" fillId="3" borderId="0" xfId="15" applyFont="1" applyFill="1" applyProtection="1">
      <protection locked="0"/>
    </xf>
    <xf numFmtId="0" fontId="26" fillId="3" borderId="0" xfId="15" applyFont="1" applyFill="1"/>
    <xf numFmtId="0" fontId="56" fillId="3" borderId="0" xfId="15" applyFont="1" applyFill="1" applyAlignment="1">
      <alignment vertical="center"/>
    </xf>
    <xf numFmtId="0" fontId="56" fillId="3" borderId="0" xfId="15" applyFont="1" applyFill="1"/>
    <xf numFmtId="0" fontId="26" fillId="3" borderId="0" xfId="15" applyFont="1" applyFill="1" applyAlignment="1">
      <alignment horizontal="center"/>
    </xf>
    <xf numFmtId="0" fontId="36" fillId="3" borderId="0" xfId="15" applyFont="1" applyFill="1"/>
    <xf numFmtId="166" fontId="33" fillId="8" borderId="6" xfId="13" applyNumberFormat="1" applyFont="1" applyFill="1" applyBorder="1" applyAlignment="1" applyProtection="1">
      <alignment horizontal="center" vertical="center"/>
      <protection locked="0"/>
    </xf>
    <xf numFmtId="166" fontId="33" fillId="8" borderId="2" xfId="13" applyNumberFormat="1" applyFont="1" applyFill="1" applyBorder="1" applyAlignment="1" applyProtection="1">
      <alignment horizontal="center" vertical="center"/>
      <protection locked="0"/>
    </xf>
    <xf numFmtId="166" fontId="33" fillId="8" borderId="32" xfId="13" applyNumberFormat="1" applyFont="1" applyFill="1" applyBorder="1" applyAlignment="1" applyProtection="1">
      <alignment horizontal="center" vertical="center"/>
      <protection locked="0"/>
    </xf>
    <xf numFmtId="166" fontId="33" fillId="8" borderId="30" xfId="13" applyNumberFormat="1" applyFont="1" applyFill="1" applyBorder="1" applyAlignment="1" applyProtection="1">
      <alignment horizontal="center" vertical="center"/>
      <protection locked="0"/>
    </xf>
    <xf numFmtId="166" fontId="28" fillId="5" borderId="6" xfId="13" applyNumberFormat="1" applyFont="1" applyFill="1" applyBorder="1" applyAlignment="1">
      <alignment horizontal="center" vertical="center"/>
    </xf>
    <xf numFmtId="166" fontId="28" fillId="5" borderId="2" xfId="13" applyNumberFormat="1" applyFont="1" applyFill="1" applyBorder="1" applyAlignment="1">
      <alignment horizontal="center" vertical="center"/>
    </xf>
    <xf numFmtId="166" fontId="54" fillId="5" borderId="6" xfId="13" applyNumberFormat="1" applyFont="1" applyFill="1" applyBorder="1" applyAlignment="1">
      <alignment horizontal="center" vertical="center"/>
    </xf>
    <xf numFmtId="166" fontId="54" fillId="5" borderId="2" xfId="13" applyNumberFormat="1" applyFont="1" applyFill="1" applyBorder="1" applyAlignment="1">
      <alignment horizontal="center" vertical="center"/>
    </xf>
    <xf numFmtId="166" fontId="28" fillId="5" borderId="6" xfId="14" applyNumberFormat="1" applyFont="1" applyFill="1" applyBorder="1" applyAlignment="1">
      <alignment horizontal="center" vertical="center"/>
    </xf>
    <xf numFmtId="166" fontId="28" fillId="5" borderId="0" xfId="14" applyNumberFormat="1" applyFont="1" applyFill="1" applyBorder="1" applyAlignment="1">
      <alignment horizontal="center" vertical="center"/>
    </xf>
    <xf numFmtId="166" fontId="28" fillId="5" borderId="2" xfId="14" applyNumberFormat="1" applyFont="1" applyFill="1" applyBorder="1" applyAlignment="1">
      <alignment horizontal="center" vertical="center"/>
    </xf>
    <xf numFmtId="0" fontId="49" fillId="0" borderId="0" xfId="13" applyFont="1" applyAlignment="1">
      <alignment horizontal="left"/>
    </xf>
    <xf numFmtId="166" fontId="28" fillId="0" borderId="0" xfId="13" applyNumberFormat="1" applyFont="1" applyAlignment="1">
      <alignment horizontal="center" vertical="center"/>
    </xf>
    <xf numFmtId="166" fontId="28" fillId="9" borderId="0" xfId="13" applyNumberFormat="1" applyFont="1" applyFill="1" applyAlignment="1">
      <alignment horizontal="center" vertical="center"/>
    </xf>
    <xf numFmtId="0" fontId="29" fillId="0" borderId="21" xfId="13" applyBorder="1" applyAlignment="1">
      <alignment horizontal="center"/>
    </xf>
    <xf numFmtId="166" fontId="33" fillId="8" borderId="0" xfId="13" applyNumberFormat="1" applyFont="1" applyFill="1" applyAlignment="1" applyProtection="1">
      <alignment horizontal="center" vertical="center"/>
      <protection locked="0"/>
    </xf>
    <xf numFmtId="166" fontId="28" fillId="5" borderId="0" xfId="13" applyNumberFormat="1" applyFont="1" applyFill="1" applyAlignment="1">
      <alignment horizontal="center" vertical="center"/>
    </xf>
    <xf numFmtId="166" fontId="23" fillId="0" borderId="0" xfId="13" applyNumberFormat="1" applyFont="1"/>
    <xf numFmtId="0" fontId="23" fillId="0" borderId="0" xfId="13" applyFont="1"/>
    <xf numFmtId="0" fontId="34" fillId="0" borderId="0" xfId="13" applyFont="1"/>
    <xf numFmtId="0" fontId="23" fillId="0" borderId="21" xfId="13" applyFont="1" applyBorder="1"/>
    <xf numFmtId="0" fontId="43" fillId="0" borderId="0" xfId="13" applyFont="1"/>
    <xf numFmtId="0" fontId="43" fillId="0" borderId="2" xfId="13" applyFont="1" applyBorder="1"/>
    <xf numFmtId="166" fontId="33" fillId="0" borderId="2" xfId="13" applyNumberFormat="1" applyFont="1" applyBorder="1" applyAlignment="1">
      <alignment horizontal="center" vertical="center"/>
    </xf>
    <xf numFmtId="166" fontId="28" fillId="5" borderId="32" xfId="13" applyNumberFormat="1" applyFont="1" applyFill="1" applyBorder="1" applyAlignment="1">
      <alignment horizontal="center" vertical="center"/>
    </xf>
    <xf numFmtId="166" fontId="28" fillId="5" borderId="30" xfId="13" applyNumberFormat="1" applyFont="1" applyFill="1" applyBorder="1" applyAlignment="1">
      <alignment horizontal="center" vertical="center"/>
    </xf>
    <xf numFmtId="0" fontId="82" fillId="0" borderId="0" xfId="11" applyFont="1"/>
    <xf numFmtId="0" fontId="85" fillId="0" borderId="0" xfId="11" applyFont="1"/>
    <xf numFmtId="0" fontId="64" fillId="0" borderId="0" xfId="15" applyFont="1"/>
    <xf numFmtId="0" fontId="28" fillId="0" borderId="2" xfId="11" applyFont="1" applyBorder="1"/>
    <xf numFmtId="0" fontId="28" fillId="0" borderId="2" xfId="15" applyFont="1" applyBorder="1"/>
    <xf numFmtId="166" fontId="28" fillId="0" borderId="2" xfId="15" applyNumberFormat="1" applyFont="1" applyBorder="1"/>
    <xf numFmtId="0" fontId="26" fillId="0" borderId="2" xfId="15" applyFont="1" applyBorder="1"/>
    <xf numFmtId="0" fontId="26" fillId="0" borderId="21" xfId="15" applyFont="1" applyBorder="1"/>
    <xf numFmtId="0" fontId="26" fillId="0" borderId="6" xfId="11" applyBorder="1"/>
    <xf numFmtId="0" fontId="58" fillId="0" borderId="6" xfId="11" applyFont="1" applyBorder="1" applyAlignment="1">
      <alignment horizontal="right"/>
    </xf>
    <xf numFmtId="0" fontId="26" fillId="0" borderId="6" xfId="11" applyBorder="1" applyAlignment="1">
      <alignment horizontal="right"/>
    </xf>
    <xf numFmtId="1" fontId="59" fillId="0" borderId="6" xfId="15" applyNumberFormat="1" applyFont="1" applyBorder="1" applyAlignment="1" applyProtection="1">
      <alignment horizontal="right"/>
      <protection locked="0"/>
    </xf>
    <xf numFmtId="166" fontId="26" fillId="0" borderId="6" xfId="15" applyNumberFormat="1" applyFont="1" applyBorder="1"/>
    <xf numFmtId="0" fontId="26" fillId="0" borderId="6" xfId="15" applyFont="1" applyBorder="1"/>
    <xf numFmtId="0" fontId="35" fillId="0" borderId="6" xfId="15" applyFont="1" applyBorder="1"/>
    <xf numFmtId="0" fontId="26" fillId="0" borderId="20" xfId="15" applyFont="1" applyBorder="1"/>
    <xf numFmtId="0" fontId="26" fillId="3" borderId="6" xfId="15" applyFont="1" applyFill="1" applyBorder="1"/>
    <xf numFmtId="0" fontId="29" fillId="0" borderId="6" xfId="16" applyBorder="1"/>
    <xf numFmtId="0" fontId="61" fillId="0" borderId="0" xfId="16" applyFont="1" applyAlignment="1" applyProtection="1">
      <alignment horizontal="center"/>
      <protection locked="0"/>
    </xf>
    <xf numFmtId="0" fontId="67" fillId="0" borderId="0" xfId="16" applyFont="1" applyAlignment="1">
      <alignment horizontal="center"/>
    </xf>
    <xf numFmtId="2" fontId="65" fillId="0" borderId="0" xfId="16" applyNumberFormat="1" applyFont="1" applyAlignment="1">
      <alignment horizontal="center" vertical="center"/>
    </xf>
    <xf numFmtId="2" fontId="61" fillId="0" borderId="0" xfId="16" applyNumberFormat="1" applyFont="1" applyAlignment="1">
      <alignment horizontal="center" vertical="center"/>
    </xf>
    <xf numFmtId="1" fontId="64" fillId="0" borderId="0" xfId="16" applyNumberFormat="1" applyFont="1" applyAlignment="1">
      <alignment horizontal="center"/>
    </xf>
    <xf numFmtId="1" fontId="61" fillId="0" borderId="0" xfId="16" applyNumberFormat="1" applyFont="1" applyAlignment="1">
      <alignment horizontal="center" vertical="center"/>
    </xf>
    <xf numFmtId="0" fontId="61" fillId="0" borderId="0" xfId="11" applyFont="1" applyAlignment="1">
      <alignment horizontal="center"/>
    </xf>
    <xf numFmtId="0" fontId="62" fillId="0" borderId="0" xfId="16" applyFont="1" applyAlignment="1">
      <alignment horizontal="right"/>
    </xf>
    <xf numFmtId="166" fontId="61" fillId="0" borderId="0" xfId="15" applyNumberFormat="1" applyFont="1" applyAlignment="1">
      <alignment horizontal="center"/>
    </xf>
    <xf numFmtId="2" fontId="65" fillId="0" borderId="0" xfId="15" applyNumberFormat="1" applyFont="1" applyAlignment="1">
      <alignment horizontal="center" vertical="center"/>
    </xf>
    <xf numFmtId="2" fontId="61" fillId="0" borderId="0" xfId="15" applyNumberFormat="1" applyFont="1" applyAlignment="1">
      <alignment horizontal="center" vertical="center"/>
    </xf>
    <xf numFmtId="1" fontId="64" fillId="0" borderId="0" xfId="15" applyNumberFormat="1" applyFont="1" applyAlignment="1">
      <alignment horizontal="center"/>
    </xf>
    <xf numFmtId="1" fontId="61" fillId="0" borderId="0" xfId="15" applyNumberFormat="1" applyFont="1" applyAlignment="1">
      <alignment horizontal="center"/>
    </xf>
    <xf numFmtId="1" fontId="61" fillId="0" borderId="0" xfId="15" applyNumberFormat="1" applyFont="1" applyAlignment="1">
      <alignment horizontal="center" vertical="center"/>
    </xf>
    <xf numFmtId="0" fontId="68" fillId="0" borderId="0" xfId="15" applyFont="1" applyAlignment="1">
      <alignment horizontal="right"/>
    </xf>
    <xf numFmtId="0" fontId="62" fillId="0" borderId="0" xfId="15" applyFont="1" applyAlignment="1">
      <alignment horizontal="right"/>
    </xf>
    <xf numFmtId="2" fontId="25" fillId="7" borderId="0" xfId="11" applyNumberFormat="1" applyFont="1" applyFill="1" applyAlignment="1">
      <alignment horizontal="center"/>
    </xf>
    <xf numFmtId="2" fontId="25" fillId="7" borderId="13" xfId="11" applyNumberFormat="1" applyFont="1" applyFill="1" applyBorder="1" applyAlignment="1">
      <alignment horizontal="center"/>
    </xf>
    <xf numFmtId="0" fontId="25" fillId="0" borderId="0" xfId="15" applyFont="1" applyAlignment="1">
      <alignment horizontal="left" indent="2"/>
    </xf>
    <xf numFmtId="0" fontId="25" fillId="0" borderId="0" xfId="15" applyFont="1"/>
    <xf numFmtId="0" fontId="61" fillId="0" borderId="0" xfId="16" applyFont="1" applyAlignment="1">
      <alignment wrapText="1"/>
    </xf>
    <xf numFmtId="0" fontId="55" fillId="0" borderId="0" xfId="13" applyFont="1"/>
    <xf numFmtId="166" fontId="33" fillId="0" borderId="0" xfId="13" applyNumberFormat="1" applyFont="1" applyAlignment="1">
      <alignment horizontal="center" vertical="center"/>
    </xf>
    <xf numFmtId="166" fontId="42" fillId="0" borderId="0" xfId="13" applyNumberFormat="1" applyFont="1"/>
    <xf numFmtId="164" fontId="26" fillId="0" borderId="0" xfId="14" applyNumberFormat="1" applyFont="1" applyBorder="1" applyAlignment="1">
      <alignment horizontal="center" vertical="center"/>
    </xf>
    <xf numFmtId="166" fontId="23" fillId="0" borderId="10" xfId="13" applyNumberFormat="1" applyFont="1" applyBorder="1" applyAlignment="1">
      <alignment horizontal="centerContinuous"/>
    </xf>
    <xf numFmtId="0" fontId="29" fillId="0" borderId="10" xfId="13" applyBorder="1" applyAlignment="1">
      <alignment horizontal="centerContinuous"/>
    </xf>
    <xf numFmtId="1" fontId="33" fillId="8" borderId="42" xfId="13" applyNumberFormat="1" applyFont="1" applyFill="1" applyBorder="1" applyAlignment="1" applyProtection="1">
      <alignment horizontal="center" vertical="center"/>
      <protection locked="0"/>
    </xf>
    <xf numFmtId="166" fontId="54" fillId="5" borderId="0" xfId="13" applyNumberFormat="1" applyFont="1" applyFill="1" applyAlignment="1">
      <alignment horizontal="center" vertical="center"/>
    </xf>
    <xf numFmtId="166" fontId="23" fillId="0" borderId="0" xfId="13" applyNumberFormat="1" applyFont="1" applyAlignment="1">
      <alignment horizontal="right"/>
    </xf>
    <xf numFmtId="166" fontId="34" fillId="9" borderId="2" xfId="13" applyNumberFormat="1" applyFont="1" applyFill="1" applyBorder="1" applyAlignment="1">
      <alignment horizontal="right" vertical="center"/>
    </xf>
    <xf numFmtId="0" fontId="23" fillId="0" borderId="0" xfId="13" applyFont="1" applyAlignment="1">
      <alignment horizontal="right"/>
    </xf>
    <xf numFmtId="0" fontId="29" fillId="0" borderId="21" xfId="13" applyBorder="1" applyAlignment="1">
      <alignment horizontal="right"/>
    </xf>
    <xf numFmtId="0" fontId="86" fillId="15" borderId="0" xfId="13" applyFont="1" applyFill="1" applyAlignment="1">
      <alignment horizontal="center"/>
    </xf>
    <xf numFmtId="0" fontId="87" fillId="15" borderId="0" xfId="13" applyFont="1" applyFill="1" applyAlignment="1">
      <alignment horizontal="center" vertical="center"/>
    </xf>
    <xf numFmtId="0" fontId="86" fillId="15" borderId="0" xfId="13" applyFont="1" applyFill="1"/>
    <xf numFmtId="0" fontId="86" fillId="15" borderId="0" xfId="13" applyFont="1" applyFill="1" applyAlignment="1">
      <alignment horizontal="center" vertical="center"/>
    </xf>
    <xf numFmtId="0" fontId="88" fillId="15" borderId="0" xfId="13" applyFont="1" applyFill="1"/>
    <xf numFmtId="0" fontId="86" fillId="0" borderId="0" xfId="13" applyFont="1" applyAlignment="1">
      <alignment horizontal="center"/>
    </xf>
    <xf numFmtId="0" fontId="86" fillId="3" borderId="0" xfId="13" applyFont="1" applyFill="1" applyAlignment="1">
      <alignment horizontal="center"/>
    </xf>
    <xf numFmtId="0" fontId="87" fillId="3" borderId="0" xfId="13" applyFont="1" applyFill="1" applyAlignment="1">
      <alignment horizontal="center" vertical="center"/>
    </xf>
    <xf numFmtId="0" fontId="86" fillId="3" borderId="0" xfId="13" applyFont="1" applyFill="1"/>
    <xf numFmtId="0" fontId="86" fillId="3" borderId="0" xfId="13" applyFont="1" applyFill="1" applyAlignment="1">
      <alignment horizontal="center" vertical="center"/>
    </xf>
    <xf numFmtId="0" fontId="88" fillId="3" borderId="0" xfId="13" applyFont="1" applyFill="1"/>
    <xf numFmtId="0" fontId="29" fillId="0" borderId="11" xfId="13" applyBorder="1" applyAlignment="1">
      <alignment horizontal="centerContinuous"/>
    </xf>
    <xf numFmtId="166" fontId="29" fillId="0" borderId="22" xfId="13" applyNumberFormat="1" applyBorder="1"/>
    <xf numFmtId="0" fontId="89" fillId="9" borderId="6" xfId="13" applyFont="1" applyFill="1" applyBorder="1" applyAlignment="1">
      <alignment vertical="center"/>
    </xf>
    <xf numFmtId="0" fontId="26" fillId="3" borderId="2" xfId="15" applyFont="1" applyFill="1" applyBorder="1"/>
    <xf numFmtId="2" fontId="26" fillId="0" borderId="0" xfId="11" quotePrefix="1" applyNumberFormat="1" applyAlignment="1">
      <alignment horizontal="left"/>
    </xf>
    <xf numFmtId="0" fontId="26" fillId="0" borderId="13" xfId="11" applyBorder="1" applyAlignment="1">
      <alignment horizontal="right"/>
    </xf>
    <xf numFmtId="2" fontId="39" fillId="0" borderId="45" xfId="11" applyNumberFormat="1" applyFont="1" applyBorder="1" applyAlignment="1">
      <alignment horizontal="center"/>
    </xf>
    <xf numFmtId="2" fontId="37" fillId="0" borderId="44" xfId="11" applyNumberFormat="1" applyFont="1" applyBorder="1" applyAlignment="1">
      <alignment horizontal="left"/>
    </xf>
    <xf numFmtId="2" fontId="26" fillId="0" borderId="44" xfId="11" quotePrefix="1" applyNumberFormat="1" applyBorder="1" applyAlignment="1">
      <alignment horizontal="left" vertical="center"/>
    </xf>
    <xf numFmtId="2" fontId="26" fillId="0" borderId="44" xfId="11" applyNumberFormat="1" applyBorder="1" applyAlignment="1">
      <alignment horizontal="center"/>
    </xf>
    <xf numFmtId="0" fontId="37" fillId="0" borderId="44" xfId="11" applyFont="1" applyBorder="1" applyAlignment="1">
      <alignment horizontal="left"/>
    </xf>
    <xf numFmtId="2" fontId="26" fillId="0" borderId="44" xfId="11" quotePrefix="1" applyNumberFormat="1" applyBorder="1" applyAlignment="1">
      <alignment horizontal="left"/>
    </xf>
    <xf numFmtId="0" fontId="37" fillId="0" borderId="44" xfId="11" applyFont="1" applyBorder="1"/>
    <xf numFmtId="0" fontId="37" fillId="0" borderId="44" xfId="11" quotePrefix="1" applyFont="1" applyBorder="1"/>
    <xf numFmtId="0" fontId="26" fillId="0" borderId="46" xfId="11" applyBorder="1" applyAlignment="1">
      <alignment horizontal="left"/>
    </xf>
    <xf numFmtId="2" fontId="39" fillId="0" borderId="0" xfId="11" applyNumberFormat="1" applyFont="1" applyAlignment="1">
      <alignment horizontal="center"/>
    </xf>
    <xf numFmtId="0" fontId="36" fillId="0" borderId="14" xfId="15" applyFont="1" applyBorder="1"/>
    <xf numFmtId="2" fontId="39" fillId="0" borderId="45" xfId="11" applyNumberFormat="1" applyFont="1" applyBorder="1"/>
    <xf numFmtId="2" fontId="37" fillId="0" borderId="44" xfId="15" applyNumberFormat="1" applyFont="1" applyBorder="1" applyAlignment="1">
      <alignment horizontal="center"/>
    </xf>
    <xf numFmtId="2" fontId="26" fillId="0" borderId="44" xfId="11" quotePrefix="1" applyNumberFormat="1" applyBorder="1" applyAlignment="1">
      <alignment horizontal="center"/>
    </xf>
    <xf numFmtId="2" fontId="26" fillId="0" borderId="44" xfId="15" applyNumberFormat="1" applyFont="1" applyBorder="1" applyAlignment="1">
      <alignment horizontal="center"/>
    </xf>
    <xf numFmtId="2" fontId="26" fillId="0" borderId="44" xfId="11" quotePrefix="1" applyNumberFormat="1" applyBorder="1"/>
    <xf numFmtId="0" fontId="37" fillId="0" borderId="44" xfId="15" applyFont="1" applyBorder="1" applyAlignment="1">
      <alignment horizontal="center"/>
    </xf>
    <xf numFmtId="2" fontId="37" fillId="0" borderId="0" xfId="15" applyNumberFormat="1" applyFont="1" applyAlignment="1">
      <alignment horizontal="center"/>
    </xf>
    <xf numFmtId="2" fontId="26" fillId="0" borderId="0" xfId="11" quotePrefix="1" applyNumberFormat="1" applyAlignment="1">
      <alignment horizontal="center"/>
    </xf>
    <xf numFmtId="2" fontId="26" fillId="0" borderId="0" xfId="11" quotePrefix="1" applyNumberFormat="1"/>
    <xf numFmtId="2" fontId="26" fillId="0" borderId="0" xfId="15" applyNumberFormat="1" applyFont="1" applyAlignment="1">
      <alignment horizontal="center"/>
    </xf>
    <xf numFmtId="0" fontId="37" fillId="0" borderId="0" xfId="15" applyFont="1" applyAlignment="1">
      <alignment horizontal="center"/>
    </xf>
    <xf numFmtId="1" fontId="26" fillId="0" borderId="0" xfId="15" applyNumberFormat="1" applyFont="1" applyAlignment="1">
      <alignment horizontal="center"/>
    </xf>
    <xf numFmtId="166" fontId="67" fillId="14" borderId="4" xfId="15" applyNumberFormat="1" applyFont="1" applyFill="1" applyBorder="1" applyAlignment="1">
      <alignment horizontal="center" vertical="center"/>
    </xf>
    <xf numFmtId="0" fontId="67" fillId="0" borderId="0" xfId="11" applyFont="1" applyAlignment="1">
      <alignment horizontal="center"/>
    </xf>
    <xf numFmtId="0" fontId="61" fillId="0" borderId="21" xfId="16" applyFont="1" applyBorder="1"/>
    <xf numFmtId="0" fontId="28" fillId="0" borderId="0" xfId="15" applyFont="1" applyAlignment="1">
      <alignment horizontal="center"/>
    </xf>
    <xf numFmtId="0" fontId="28" fillId="0" borderId="0" xfId="16" applyFont="1"/>
    <xf numFmtId="0" fontId="26" fillId="0" borderId="16" xfId="11" quotePrefix="1" applyBorder="1" applyAlignment="1">
      <alignment horizontal="left"/>
    </xf>
    <xf numFmtId="0" fontId="26" fillId="0" borderId="18" xfId="11" applyBorder="1" applyAlignment="1">
      <alignment horizontal="left"/>
    </xf>
    <xf numFmtId="0" fontId="86" fillId="3" borderId="21" xfId="13" applyFont="1" applyFill="1" applyBorder="1" applyAlignment="1">
      <alignment horizontal="center"/>
    </xf>
    <xf numFmtId="0" fontId="29" fillId="0" borderId="21" xfId="13" applyBorder="1"/>
    <xf numFmtId="0" fontId="47" fillId="0" borderId="21" xfId="13" applyFont="1" applyBorder="1" applyAlignment="1">
      <alignment horizontal="center"/>
    </xf>
    <xf numFmtId="0" fontId="86" fillId="15" borderId="21" xfId="13" applyFont="1" applyFill="1" applyBorder="1" applyAlignment="1">
      <alignment horizontal="center"/>
    </xf>
    <xf numFmtId="0" fontId="47" fillId="0" borderId="21" xfId="13" applyFont="1" applyBorder="1" applyAlignment="1">
      <alignment horizontal="right"/>
    </xf>
    <xf numFmtId="2" fontId="26" fillId="0" borderId="0" xfId="11" quotePrefix="1" applyNumberFormat="1" applyAlignment="1">
      <alignment horizontal="left" vertical="center"/>
    </xf>
    <xf numFmtId="0" fontId="37" fillId="0" borderId="0" xfId="11" applyFont="1" applyAlignment="1">
      <alignment horizontal="left"/>
    </xf>
    <xf numFmtId="2" fontId="25" fillId="7" borderId="14" xfId="11" applyNumberFormat="1" applyFont="1" applyFill="1" applyBorder="1" applyAlignment="1">
      <alignment horizontal="center"/>
    </xf>
    <xf numFmtId="2" fontId="37" fillId="0" borderId="16" xfId="11" applyNumberFormat="1" applyFont="1" applyBorder="1"/>
    <xf numFmtId="2" fontId="26" fillId="0" borderId="16" xfId="11" quotePrefix="1" applyNumberFormat="1" applyBorder="1" applyAlignment="1">
      <alignment horizontal="left" vertical="center"/>
    </xf>
    <xf numFmtId="2" fontId="25" fillId="7" borderId="16" xfId="11" applyNumberFormat="1" applyFont="1" applyFill="1" applyBorder="1" applyAlignment="1">
      <alignment horizontal="center"/>
    </xf>
    <xf numFmtId="0" fontId="37" fillId="0" borderId="16" xfId="11" applyFont="1" applyBorder="1" applyAlignment="1">
      <alignment horizontal="left"/>
    </xf>
    <xf numFmtId="2" fontId="26" fillId="0" borderId="16" xfId="11" quotePrefix="1" applyNumberFormat="1" applyBorder="1" applyAlignment="1">
      <alignment horizontal="left"/>
    </xf>
    <xf numFmtId="0" fontId="37" fillId="0" borderId="16" xfId="11" quotePrefix="1" applyFont="1" applyBorder="1"/>
    <xf numFmtId="0" fontId="37" fillId="0" borderId="18" xfId="11" applyFont="1" applyBorder="1"/>
    <xf numFmtId="0" fontId="25" fillId="0" borderId="0" xfId="11" applyFont="1" applyAlignment="1">
      <alignment vertical="center" wrapText="1"/>
    </xf>
    <xf numFmtId="2" fontId="37" fillId="0" borderId="0" xfId="11" applyNumberFormat="1" applyFont="1" applyAlignment="1">
      <alignment horizontal="left"/>
    </xf>
    <xf numFmtId="2" fontId="26" fillId="0" borderId="0" xfId="11" applyNumberFormat="1" applyAlignment="1">
      <alignment horizontal="center"/>
    </xf>
    <xf numFmtId="0" fontId="37" fillId="0" borderId="0" xfId="15" applyFont="1" applyAlignment="1">
      <alignment horizontal="left" vertical="top" indent="2"/>
    </xf>
    <xf numFmtId="0" fontId="26" fillId="0" borderId="0" xfId="15" applyFont="1" applyAlignment="1">
      <alignment vertical="top"/>
    </xf>
    <xf numFmtId="0" fontId="37" fillId="0" borderId="0" xfId="11" applyFont="1" applyAlignment="1">
      <alignment vertical="top"/>
    </xf>
    <xf numFmtId="166" fontId="61" fillId="3" borderId="0" xfId="15" applyNumberFormat="1" applyFont="1" applyFill="1"/>
    <xf numFmtId="0" fontId="28" fillId="3" borderId="0" xfId="15" applyFont="1" applyFill="1"/>
    <xf numFmtId="166" fontId="27" fillId="3" borderId="0" xfId="15" applyNumberFormat="1" applyFont="1" applyFill="1" applyAlignment="1">
      <alignment horizontal="right"/>
    </xf>
    <xf numFmtId="166" fontId="27" fillId="3" borderId="0" xfId="15" applyNumberFormat="1" applyFont="1" applyFill="1" applyAlignment="1">
      <alignment horizontal="left"/>
    </xf>
    <xf numFmtId="166" fontId="28" fillId="3" borderId="0" xfId="15" applyNumberFormat="1" applyFont="1" applyFill="1"/>
    <xf numFmtId="0" fontId="61" fillId="3" borderId="0" xfId="15" applyFont="1" applyFill="1"/>
    <xf numFmtId="0" fontId="61" fillId="3" borderId="33" xfId="15" applyFont="1" applyFill="1" applyBorder="1"/>
    <xf numFmtId="0" fontId="27" fillId="3" borderId="0" xfId="15" applyFont="1" applyFill="1" applyAlignment="1">
      <alignment horizontal="left"/>
    </xf>
    <xf numFmtId="0" fontId="28" fillId="3" borderId="0" xfId="15" applyFont="1" applyFill="1" applyAlignment="1">
      <alignment horizontal="center"/>
    </xf>
    <xf numFmtId="0" fontId="61" fillId="3" borderId="21" xfId="15" applyFont="1" applyFill="1" applyBorder="1"/>
    <xf numFmtId="0" fontId="61" fillId="3" borderId="21" xfId="15" applyFont="1" applyFill="1" applyBorder="1" applyAlignment="1">
      <alignment horizontal="center"/>
    </xf>
    <xf numFmtId="0" fontId="61" fillId="3" borderId="47" xfId="15" applyFont="1" applyFill="1" applyBorder="1"/>
    <xf numFmtId="0" fontId="26" fillId="3" borderId="21" xfId="15" applyFont="1" applyFill="1" applyBorder="1"/>
    <xf numFmtId="0" fontId="61" fillId="3" borderId="21" xfId="16" applyFont="1" applyFill="1" applyBorder="1"/>
    <xf numFmtId="0" fontId="26" fillId="3" borderId="3" xfId="15" applyFont="1" applyFill="1" applyBorder="1"/>
    <xf numFmtId="0" fontId="28" fillId="3" borderId="0" xfId="16" applyFont="1" applyFill="1"/>
    <xf numFmtId="0" fontId="61" fillId="0" borderId="21" xfId="11" applyFont="1" applyBorder="1"/>
    <xf numFmtId="0" fontId="26" fillId="0" borderId="45" xfId="11" applyBorder="1"/>
    <xf numFmtId="0" fontId="26" fillId="0" borderId="44" xfId="11" applyBorder="1"/>
    <xf numFmtId="0" fontId="26" fillId="0" borderId="46" xfId="11" applyBorder="1"/>
    <xf numFmtId="168" fontId="67" fillId="3" borderId="0" xfId="16" applyNumberFormat="1" applyFont="1" applyFill="1" applyAlignment="1">
      <alignment horizontal="center" vertical="center"/>
    </xf>
    <xf numFmtId="2" fontId="67" fillId="3" borderId="0" xfId="16" applyNumberFormat="1" applyFont="1" applyFill="1" applyAlignment="1">
      <alignment horizontal="center" vertical="center"/>
    </xf>
    <xf numFmtId="164" fontId="67" fillId="5" borderId="0" xfId="16" applyNumberFormat="1" applyFont="1" applyFill="1" applyAlignment="1">
      <alignment horizontal="center" vertical="center"/>
    </xf>
    <xf numFmtId="164" fontId="67" fillId="5" borderId="0" xfId="15" applyNumberFormat="1" applyFont="1" applyFill="1" applyAlignment="1">
      <alignment horizontal="center" vertical="center"/>
    </xf>
    <xf numFmtId="164" fontId="67" fillId="5" borderId="6" xfId="15" applyNumberFormat="1" applyFont="1" applyFill="1" applyBorder="1" applyAlignment="1">
      <alignment horizontal="center" vertical="center"/>
    </xf>
    <xf numFmtId="0" fontId="43" fillId="0" borderId="0" xfId="13" applyFont="1" applyAlignment="1">
      <alignment horizontal="center" vertical="center"/>
    </xf>
    <xf numFmtId="0" fontId="87" fillId="15" borderId="0" xfId="13" applyFont="1" applyFill="1" applyAlignment="1">
      <alignment horizontal="center" vertical="center"/>
    </xf>
    <xf numFmtId="0" fontId="43" fillId="0" borderId="2" xfId="13" applyFont="1" applyBorder="1" applyAlignment="1">
      <alignment horizontal="center" vertical="center"/>
    </xf>
    <xf numFmtId="0" fontId="29" fillId="0" borderId="6" xfId="13" applyBorder="1" applyAlignment="1">
      <alignment horizontal="center"/>
    </xf>
    <xf numFmtId="166" fontId="29" fillId="0" borderId="6" xfId="13" applyNumberFormat="1" applyBorder="1" applyAlignment="1">
      <alignment horizontal="center"/>
    </xf>
    <xf numFmtId="166" fontId="34" fillId="0" borderId="2" xfId="13" applyNumberFormat="1" applyFont="1" applyBorder="1" applyAlignment="1">
      <alignment horizontal="center" vertical="center"/>
    </xf>
    <xf numFmtId="166" fontId="29" fillId="0" borderId="0" xfId="13" applyNumberFormat="1" applyAlignment="1">
      <alignment horizontal="center"/>
    </xf>
    <xf numFmtId="0" fontId="34" fillId="0" borderId="2" xfId="13" applyFont="1" applyBorder="1" applyAlignment="1">
      <alignment vertical="center"/>
    </xf>
    <xf numFmtId="166" fontId="34" fillId="9" borderId="2" xfId="13" applyNumberFormat="1" applyFont="1" applyFill="1" applyBorder="1" applyAlignment="1">
      <alignment horizontal="right" vertical="center"/>
    </xf>
    <xf numFmtId="166" fontId="89" fillId="0" borderId="6" xfId="13" applyNumberFormat="1" applyFont="1" applyBorder="1" applyAlignment="1">
      <alignment horizontal="center" vertical="center"/>
    </xf>
    <xf numFmtId="0" fontId="90" fillId="0" borderId="6" xfId="13" applyFont="1" applyBorder="1"/>
    <xf numFmtId="166" fontId="63" fillId="0" borderId="43" xfId="13" applyNumberFormat="1" applyFont="1" applyBorder="1" applyAlignment="1">
      <alignment horizontal="center" vertical="center" wrapText="1"/>
    </xf>
    <xf numFmtId="0" fontId="83" fillId="0" borderId="6" xfId="13" applyFont="1" applyBorder="1" applyAlignment="1">
      <alignment horizontal="center"/>
    </xf>
    <xf numFmtId="0" fontId="83" fillId="0" borderId="0" xfId="13" applyFont="1" applyAlignment="1">
      <alignment horizontal="center"/>
    </xf>
    <xf numFmtId="0" fontId="83" fillId="0" borderId="2" xfId="13" applyFont="1" applyBorder="1" applyAlignment="1">
      <alignment horizontal="center"/>
    </xf>
    <xf numFmtId="0" fontId="23" fillId="11" borderId="21" xfId="13" applyFont="1" applyFill="1" applyBorder="1" applyAlignment="1">
      <alignment horizontal="center"/>
    </xf>
    <xf numFmtId="0" fontId="45" fillId="11" borderId="21" xfId="13" applyFont="1" applyFill="1" applyBorder="1" applyAlignment="1">
      <alignment horizontal="center" vertical="center"/>
    </xf>
    <xf numFmtId="0" fontId="83" fillId="0" borderId="21" xfId="13" applyFont="1" applyBorder="1" applyAlignment="1">
      <alignment horizontal="center"/>
    </xf>
    <xf numFmtId="0" fontId="83" fillId="0" borderId="20" xfId="13" applyFont="1" applyBorder="1" applyAlignment="1">
      <alignment horizontal="center" vertical="center"/>
    </xf>
    <xf numFmtId="0" fontId="83" fillId="0" borderId="21" xfId="13" applyFont="1" applyBorder="1" applyAlignment="1">
      <alignment horizontal="center" vertical="center"/>
    </xf>
    <xf numFmtId="0" fontId="83" fillId="0" borderId="3" xfId="13" applyFont="1" applyBorder="1" applyAlignment="1">
      <alignment horizontal="center" vertical="center"/>
    </xf>
    <xf numFmtId="166" fontId="23" fillId="0" borderId="10" xfId="13" applyNumberFormat="1" applyFont="1" applyBorder="1" applyAlignment="1">
      <alignment horizontal="center" vertical="top"/>
    </xf>
    <xf numFmtId="0" fontId="89" fillId="9" borderId="31" xfId="13" applyFont="1" applyFill="1" applyBorder="1" applyAlignment="1">
      <alignment horizontal="center" vertical="center"/>
    </xf>
    <xf numFmtId="0" fontId="45" fillId="11" borderId="21" xfId="13" applyFont="1" applyFill="1" applyBorder="1" applyAlignment="1">
      <alignment horizontal="center"/>
    </xf>
    <xf numFmtId="166" fontId="34" fillId="0" borderId="0" xfId="13" applyNumberFormat="1" applyFont="1" applyAlignment="1">
      <alignment horizontal="right" vertical="center"/>
    </xf>
    <xf numFmtId="0" fontId="25" fillId="0" borderId="6" xfId="11" applyFont="1" applyBorder="1" applyAlignment="1">
      <alignment horizontal="left" vertical="center" wrapText="1" indent="1"/>
    </xf>
    <xf numFmtId="0" fontId="25" fillId="0" borderId="7" xfId="11" applyFont="1" applyBorder="1" applyAlignment="1">
      <alignment horizontal="left" vertical="center" wrapText="1" indent="1"/>
    </xf>
    <xf numFmtId="0" fontId="82" fillId="0" borderId="13" xfId="15" applyFont="1" applyBorder="1" applyAlignment="1">
      <alignment horizontal="center"/>
    </xf>
    <xf numFmtId="0" fontId="82" fillId="0" borderId="0" xfId="15" applyFont="1" applyAlignment="1">
      <alignment horizontal="center"/>
    </xf>
    <xf numFmtId="0" fontId="25" fillId="3" borderId="44" xfId="11" applyFont="1" applyFill="1" applyBorder="1" applyAlignment="1">
      <alignment horizontal="center" vertical="top"/>
    </xf>
    <xf numFmtId="13" fontId="67" fillId="14" borderId="4" xfId="15" applyNumberFormat="1" applyFont="1" applyFill="1" applyBorder="1" applyAlignment="1">
      <alignment horizontal="center"/>
    </xf>
    <xf numFmtId="0" fontId="61" fillId="0" borderId="0" xfId="11" applyFont="1" applyAlignment="1">
      <alignment horizontal="center"/>
    </xf>
    <xf numFmtId="0" fontId="26" fillId="0" borderId="13" xfId="11" applyBorder="1" applyAlignment="1">
      <alignment horizontal="center" vertical="center"/>
    </xf>
    <xf numFmtId="0" fontId="26" fillId="0" borderId="14" xfId="11" applyBorder="1" applyAlignment="1">
      <alignment horizontal="center" vertical="center"/>
    </xf>
    <xf numFmtId="0" fontId="37" fillId="0" borderId="0" xfId="11" applyFont="1" applyAlignment="1">
      <alignment horizontal="center" vertical="center"/>
    </xf>
    <xf numFmtId="0" fontId="37" fillId="0" borderId="16" xfId="11" applyFont="1" applyBorder="1" applyAlignment="1">
      <alignment horizontal="center" vertical="center"/>
    </xf>
    <xf numFmtId="0" fontId="37" fillId="0" borderId="0" xfId="11" quotePrefix="1" applyFont="1" applyAlignment="1">
      <alignment horizontal="center" vertical="center"/>
    </xf>
    <xf numFmtId="0" fontId="37" fillId="0" borderId="16" xfId="11" quotePrefix="1" applyFont="1" applyBorder="1" applyAlignment="1">
      <alignment horizontal="center" vertical="center"/>
    </xf>
    <xf numFmtId="0" fontId="26" fillId="0" borderId="0" xfId="15" quotePrefix="1" applyFont="1" applyAlignment="1">
      <alignment horizontal="center" vertical="center"/>
    </xf>
    <xf numFmtId="0" fontId="26" fillId="0" borderId="16" xfId="15" quotePrefix="1" applyFont="1" applyBorder="1" applyAlignment="1">
      <alignment horizontal="center" vertical="center"/>
    </xf>
    <xf numFmtId="0" fontId="26" fillId="0" borderId="0" xfId="11" applyAlignment="1">
      <alignment horizontal="center" vertical="center"/>
    </xf>
    <xf numFmtId="0" fontId="26" fillId="0" borderId="16" xfId="11" applyBorder="1" applyAlignment="1">
      <alignment horizontal="center" vertical="center"/>
    </xf>
    <xf numFmtId="0" fontId="26" fillId="0" borderId="0" xfId="15" applyFont="1" applyAlignment="1">
      <alignment horizontal="center" vertical="center"/>
    </xf>
    <xf numFmtId="0" fontId="26" fillId="0" borderId="16" xfId="15" applyFont="1" applyBorder="1" applyAlignment="1">
      <alignment horizontal="center" vertical="center"/>
    </xf>
    <xf numFmtId="0" fontId="25" fillId="0" borderId="0" xfId="11" applyFont="1" applyAlignment="1">
      <alignment horizontal="center" vertical="center" wrapText="1"/>
    </xf>
    <xf numFmtId="0" fontId="25" fillId="0" borderId="7" xfId="11" applyFont="1" applyBorder="1" applyAlignment="1">
      <alignment horizontal="center" vertical="center" wrapText="1"/>
    </xf>
    <xf numFmtId="13" fontId="67" fillId="10" borderId="4" xfId="15" applyNumberFormat="1" applyFont="1" applyFill="1" applyBorder="1" applyAlignment="1">
      <alignment horizontal="center" vertical="center"/>
    </xf>
    <xf numFmtId="0" fontId="67" fillId="0" borderId="0" xfId="11" applyFont="1" applyAlignment="1">
      <alignment horizontal="center"/>
    </xf>
    <xf numFmtId="166" fontId="67" fillId="10" borderId="4" xfId="15" applyNumberFormat="1" applyFont="1" applyFill="1" applyBorder="1" applyAlignment="1">
      <alignment horizontal="center" vertical="center"/>
    </xf>
    <xf numFmtId="0" fontId="69" fillId="0" borderId="0" xfId="1" applyFont="1" applyAlignment="1" applyProtection="1">
      <alignment horizontal="center" vertical="center"/>
      <protection locked="0"/>
    </xf>
    <xf numFmtId="0" fontId="1" fillId="6" borderId="17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13" borderId="4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/>
    </xf>
    <xf numFmtId="0" fontId="11" fillId="2" borderId="37" xfId="0" applyFont="1" applyFill="1" applyBorder="1" applyAlignment="1">
      <alignment horizontal="center" vertical="center" wrapText="1"/>
    </xf>
    <xf numFmtId="0" fontId="1" fillId="7" borderId="17" xfId="0" applyFont="1" applyFill="1" applyBorder="1" applyAlignment="1">
      <alignment horizontal="center" vertical="center"/>
    </xf>
    <xf numFmtId="0" fontId="1" fillId="7" borderId="24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 wrapText="1"/>
    </xf>
    <xf numFmtId="0" fontId="11" fillId="7" borderId="24" xfId="0" applyFont="1" applyFill="1" applyBorder="1" applyAlignment="1">
      <alignment horizontal="center" vertical="center" wrapText="1"/>
    </xf>
    <xf numFmtId="0" fontId="11" fillId="7" borderId="4" xfId="0" applyFont="1" applyFill="1" applyBorder="1" applyAlignment="1">
      <alignment horizontal="center" vertical="center" wrapText="1"/>
    </xf>
  </cellXfs>
  <cellStyles count="17">
    <cellStyle name="Hyperlink" xfId="1" builtinId="8"/>
    <cellStyle name="Hyperlink 2" xfId="4" xr:uid="{AFCFEA33-1A2C-47D7-A7E9-AF57A33020F8}"/>
    <cellStyle name="Normal" xfId="0" builtinId="0"/>
    <cellStyle name="Normal 2" xfId="3" xr:uid="{92F7043F-89A0-485F-BFF6-032EE6C21E98}"/>
    <cellStyle name="Normal 2 2" xfId="11" xr:uid="{9C1965E9-6516-4BD6-9DAC-E3210ED21E68}"/>
    <cellStyle name="Normal 2 3" xfId="5" xr:uid="{5E83FCC1-CF6C-464A-B5F8-BE0E1BD0DF36}"/>
    <cellStyle name="Normal 3" xfId="8" xr:uid="{019DFF13-B9C9-4CE3-9ADC-1286F19E64BE}"/>
    <cellStyle name="Normal 3 3 2" xfId="7" xr:uid="{E16319AB-7550-4CCB-A114-B3C3658DC9C7}"/>
    <cellStyle name="Normal 4" xfId="9" xr:uid="{6983B1DA-6A38-4DEA-9840-AC2B5CB29E7D}"/>
    <cellStyle name="Normal 4 3" xfId="6" xr:uid="{F327ED31-9102-4F49-A688-61E4B575255A}"/>
    <cellStyle name="Normal 5" xfId="13" xr:uid="{7A97DB45-FBAE-46E8-83CB-56F9D1EBC449}"/>
    <cellStyle name="Normal_All integers 2 eq" xfId="15" xr:uid="{F347F455-DDEA-4609-BA02-8612EE4CCA7F}"/>
    <cellStyle name="Normal_All integers 3 eq" xfId="16" xr:uid="{36D2B9F8-F5B1-48F7-8D44-4B1D9FAA4E21}"/>
    <cellStyle name="Percent" xfId="2" builtinId="5"/>
    <cellStyle name="Percent 2" xfId="10" xr:uid="{748E707E-CD6E-426E-AA48-EA613394E12A}"/>
    <cellStyle name="Percent 2 2" xfId="12" xr:uid="{6BB09A93-AD36-4330-8240-9DA08E9E039D}"/>
    <cellStyle name="Percent 3" xfId="14" xr:uid="{BC3D13A5-0B9D-4D6D-A056-A935F82E95DE}"/>
  </cellStyles>
  <dxfs count="19">
    <dxf>
      <font>
        <b/>
        <i val="0"/>
        <color rgb="FFC00000"/>
      </font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color theme="0" tint="-4.9989318521683403E-2"/>
      </font>
    </dxf>
    <dxf>
      <font>
        <color theme="0" tint="-4.9989318521683403E-2"/>
      </font>
    </dxf>
    <dxf>
      <font>
        <color theme="0" tint="-0.14996795556505021"/>
      </font>
    </dxf>
    <dxf>
      <font>
        <color theme="0" tint="-0.14996795556505021"/>
      </font>
    </dxf>
    <dxf>
      <font>
        <b/>
        <i/>
        <color rgb="FFA50021"/>
      </font>
      <fill>
        <patternFill>
          <bgColor theme="7" tint="0.79998168889431442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b/>
        <i/>
        <color rgb="FFA50021"/>
      </font>
      <fill>
        <patternFill>
          <bgColor theme="7" tint="0.59996337778862885"/>
        </patternFill>
      </fill>
    </dxf>
    <dxf>
      <font>
        <b/>
        <i val="0"/>
        <sz val="9"/>
      </font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z val="8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z val="9"/>
      </font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z val="8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z val="9"/>
      </font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z val="8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3" defaultTableStyle="TableStyleMedium2" defaultPivotStyle="PivotStyleLight16">
    <tableStyle name="Slicer Style 1 8" pivot="0" table="0" count="5" xr9:uid="{E27862EC-3A88-4303-BB4D-4022D2C3824B}">
      <tableStyleElement type="wholeTable" dxfId="18"/>
      <tableStyleElement type="headerRow" dxfId="17"/>
    </tableStyle>
    <tableStyle name="Slicer Style 1 8 2" pivot="0" table="0" count="5" xr9:uid="{4A714BAF-7766-4A65-B24A-DC50CCE02164}">
      <tableStyleElement type="wholeTable" dxfId="16"/>
      <tableStyleElement type="headerRow" dxfId="15"/>
    </tableStyle>
    <tableStyle name="Slicer Style 1 8 3" pivot="0" table="0" count="5" xr9:uid="{533B23DC-EAA8-441D-A899-577E1834CFAD}">
      <tableStyleElement type="wholeTable" dxfId="14"/>
      <tableStyleElement type="headerRow" dxfId="13"/>
    </tableStyle>
  </tableStyles>
  <colors>
    <mruColors>
      <color rgb="FFFFFF99"/>
      <color rgb="FFFFFFCC"/>
      <color rgb="FFA50021"/>
      <color rgb="FF008BBC"/>
      <color rgb="FF0094C8"/>
      <color rgb="FF15514E"/>
      <color rgb="FF009900"/>
    </mruColors>
  </colors>
  <extLst>
    <ext xmlns:x14="http://schemas.microsoft.com/office/spreadsheetml/2009/9/main" uri="{46F421CA-312F-682f-3DD2-61675219B42D}">
      <x14:dxfs count="9">
        <dxf>
          <font>
            <b/>
            <i val="0"/>
            <u/>
            <sz val="8"/>
            <color rgb="FF002060"/>
          </font>
          <fill>
            <patternFill>
              <bgColor theme="3" tint="0.89996032593768116"/>
            </patternFill>
          </fill>
          <border>
            <left style="thin">
              <color auto="1"/>
            </left>
            <right style="thin">
              <color auto="1"/>
            </right>
            <top style="thin">
              <color auto="1"/>
            </top>
            <bottom style="thin">
              <color auto="1"/>
            </bottom>
          </border>
        </dxf>
        <dxf>
          <font>
            <b val="0"/>
            <i val="0"/>
            <u/>
            <sz val="9"/>
            <color theme="0"/>
          </font>
          <fill>
            <patternFill>
              <bgColor theme="0"/>
            </patternFill>
          </fill>
          <border>
            <left style="thin">
              <color auto="1"/>
            </left>
            <right style="thin">
              <color auto="1"/>
            </right>
            <top style="thin">
              <color auto="1"/>
            </top>
            <bottom style="thin">
              <color auto="1"/>
            </bottom>
          </border>
        </dxf>
        <dxf>
          <font>
            <b/>
            <i val="0"/>
            <u/>
            <sz val="8"/>
            <color rgb="FF002060"/>
          </font>
        </dxf>
        <dxf>
          <font>
            <b/>
            <i val="0"/>
            <u/>
            <sz val="8"/>
            <color rgb="FF002060"/>
          </font>
          <fill>
            <patternFill>
              <bgColor theme="3" tint="0.89996032593768116"/>
            </patternFill>
          </fill>
          <border>
            <left style="thin">
              <color auto="1"/>
            </left>
            <right style="thin">
              <color auto="1"/>
            </right>
            <top style="thin">
              <color auto="1"/>
            </top>
            <bottom style="thin">
              <color auto="1"/>
            </bottom>
          </border>
        </dxf>
        <dxf>
          <font>
            <b val="0"/>
            <i val="0"/>
            <u/>
            <sz val="9"/>
            <color theme="0"/>
          </font>
          <fill>
            <patternFill>
              <bgColor theme="0"/>
            </patternFill>
          </fill>
          <border>
            <left style="thin">
              <color auto="1"/>
            </left>
            <right style="thin">
              <color auto="1"/>
            </right>
            <top style="thin">
              <color auto="1"/>
            </top>
            <bottom style="thin">
              <color auto="1"/>
            </bottom>
          </border>
        </dxf>
        <dxf>
          <font>
            <b/>
            <i val="0"/>
            <u/>
            <sz val="8"/>
            <color rgb="FF002060"/>
          </font>
        </dxf>
        <dxf>
          <font>
            <b/>
            <i val="0"/>
            <u/>
            <sz val="8"/>
            <color rgb="FF002060"/>
          </font>
          <fill>
            <patternFill>
              <bgColor theme="3" tint="0.89996032593768116"/>
            </patternFill>
          </fill>
          <border>
            <left style="thin">
              <color auto="1"/>
            </left>
            <right style="thin">
              <color auto="1"/>
            </right>
            <top style="thin">
              <color auto="1"/>
            </top>
            <bottom style="thin">
              <color auto="1"/>
            </bottom>
          </border>
        </dxf>
        <dxf>
          <font>
            <b val="0"/>
            <i val="0"/>
            <u/>
            <sz val="9"/>
            <color theme="0"/>
          </font>
          <fill>
            <patternFill>
              <bgColor theme="0"/>
            </patternFill>
          </fill>
          <border>
            <left style="thin">
              <color auto="1"/>
            </left>
            <right style="thin">
              <color auto="1"/>
            </right>
            <top style="thin">
              <color auto="1"/>
            </top>
            <bottom style="thin">
              <color auto="1"/>
            </bottom>
          </border>
        </dxf>
        <dxf>
          <font>
            <b/>
            <i val="0"/>
            <u/>
            <sz val="8"/>
            <color rgb="FF002060"/>
          </font>
        </dxf>
      </x14:dxfs>
    </ext>
    <ext xmlns:x14="http://schemas.microsoft.com/office/spreadsheetml/2009/9/main" uri="{EB79DEF2-80B8-43e5-95BD-54CBDDF9020C}">
      <x14:slicerStyles defaultSlicerStyle="SlicerStyleLight1">
        <x14:slicerStyle name="Slicer Style 1 8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</x14:slicerStyleElements>
        </x14:slicerStyle>
        <x14:slicerStyle name="Slicer Style 1 8 2">
          <x14:slicerStyleElements>
            <x14:slicerStyleElement type="unselectedItemWithData" dxfId="5"/>
            <x14:slicerStyleElement type="unselectedItemWithNoData" dxfId="4"/>
            <x14:slicerStyleElement type="selectedItemWithData" dxfId="3"/>
          </x14:slicerStyleElements>
        </x14:slicerStyle>
        <x14:slicerStyle name="Slicer Style 1 8 3">
          <x14:slicerStyleElements>
            <x14:slicerStyleElement type="unselectedItemWithData" dxfId="2"/>
            <x14:slicerStyleElement type="unselectedItemWithNoData" dxfId="1"/>
            <x14:slicerStyleElement type="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180975</xdr:colOff>
      <xdr:row>0</xdr:row>
      <xdr:rowOff>466726</xdr:rowOff>
    </xdr:from>
    <xdr:to>
      <xdr:col>25</xdr:col>
      <xdr:colOff>485775</xdr:colOff>
      <xdr:row>4</xdr:row>
      <xdr:rowOff>165998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B3EE91-0F84-483B-9FCD-96402464A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20125" y="466726"/>
          <a:ext cx="4333875" cy="785122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public.tableau.com/app/profile/maan.omran/viz/02OnlineClass_Fall2025/Star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E5CEF-50DE-4EE7-BB77-3D57AEB99BE5}">
  <sheetPr codeName="Sheet22">
    <pageSetUpPr fitToPage="1"/>
  </sheetPr>
  <dimension ref="A1:AD35"/>
  <sheetViews>
    <sheetView showGridLines="0" showRowColHeaders="0" tabSelected="1" workbookViewId="0">
      <pane ySplit="2" topLeftCell="A3" activePane="bottomLeft" state="frozen"/>
      <selection activeCell="AG15" sqref="AG15"/>
      <selection pane="bottomLeft" activeCell="D4" sqref="D4"/>
    </sheetView>
  </sheetViews>
  <sheetFormatPr defaultColWidth="10" defaultRowHeight="15.6" x14ac:dyDescent="0.3"/>
  <cols>
    <col min="1" max="1" width="1.6640625" style="342" customWidth="1"/>
    <col min="2" max="2" width="2.33203125" style="70" customWidth="1"/>
    <col min="3" max="3" width="5.109375" style="70" customWidth="1"/>
    <col min="4" max="5" width="10.6640625" style="87" customWidth="1"/>
    <col min="6" max="6" width="7" style="87" customWidth="1"/>
    <col min="7" max="10" width="8.77734375" style="87" customWidth="1"/>
    <col min="11" max="11" width="4.109375" style="87" customWidth="1"/>
    <col min="12" max="12" width="1.33203125" style="403" customWidth="1"/>
    <col min="13" max="13" width="2.109375" style="404" customWidth="1"/>
    <col min="14" max="14" width="7.33203125" style="94" customWidth="1"/>
    <col min="15" max="17" width="10.6640625" style="87" customWidth="1"/>
    <col min="18" max="18" width="6.21875" style="70" customWidth="1"/>
    <col min="19" max="19" width="2.44140625" style="70" customWidth="1"/>
    <col min="20" max="24" width="8.77734375" style="70" customWidth="1"/>
    <col min="25" max="26" width="10" style="70"/>
    <col min="27" max="28" width="0" style="70" hidden="1" customWidth="1"/>
    <col min="29" max="29" width="10" style="70" hidden="1" customWidth="1"/>
    <col min="30" max="33" width="0" style="70" hidden="1" customWidth="1"/>
    <col min="34" max="16384" width="10" style="70"/>
  </cols>
  <sheetData>
    <row r="1" spans="1:30" x14ac:dyDescent="0.3">
      <c r="L1" s="398"/>
      <c r="AC1" s="70">
        <v>1</v>
      </c>
      <c r="AD1" s="70">
        <v>1</v>
      </c>
    </row>
    <row r="2" spans="1:30" ht="18.600000000000001" thickBot="1" x14ac:dyDescent="0.45">
      <c r="C2" s="446"/>
      <c r="D2" s="514" t="s">
        <v>180</v>
      </c>
      <c r="E2" s="514"/>
      <c r="F2" s="447"/>
      <c r="G2" s="506" t="s">
        <v>89</v>
      </c>
      <c r="H2" s="506"/>
      <c r="I2" s="506"/>
      <c r="J2" s="506"/>
      <c r="K2" s="447"/>
      <c r="L2" s="448"/>
      <c r="M2" s="445"/>
      <c r="N2" s="449"/>
      <c r="O2" s="507" t="s">
        <v>181</v>
      </c>
      <c r="P2" s="507"/>
      <c r="Q2" s="507"/>
      <c r="R2" s="446"/>
      <c r="S2" s="446"/>
      <c r="T2" s="506" t="s">
        <v>89</v>
      </c>
      <c r="U2" s="506"/>
      <c r="V2" s="506"/>
      <c r="W2" s="506"/>
      <c r="X2" s="506"/>
      <c r="AC2" s="70">
        <v>2</v>
      </c>
      <c r="AD2" s="70">
        <v>2</v>
      </c>
    </row>
    <row r="3" spans="1:30" ht="10.5" customHeight="1" thickBot="1" x14ac:dyDescent="0.35">
      <c r="A3" s="343"/>
      <c r="B3" s="90"/>
      <c r="C3" s="339"/>
      <c r="G3" s="70"/>
      <c r="H3" s="73"/>
      <c r="I3" s="73"/>
      <c r="J3" s="73"/>
      <c r="L3" s="398"/>
      <c r="R3" s="84"/>
      <c r="X3" s="76"/>
      <c r="AC3" s="70">
        <v>3</v>
      </c>
      <c r="AD3" s="70">
        <v>3</v>
      </c>
    </row>
    <row r="4" spans="1:30" s="75" customFormat="1" ht="21" customHeight="1" x14ac:dyDescent="0.3">
      <c r="A4" s="493">
        <v>1</v>
      </c>
      <c r="B4" s="497"/>
      <c r="C4" s="496" t="s">
        <v>90</v>
      </c>
      <c r="D4" s="321">
        <v>0.1</v>
      </c>
      <c r="E4" s="322">
        <v>0.9</v>
      </c>
      <c r="F4" s="387" t="str">
        <f>IF(OR(COUNT(D4:E4)&lt;&gt;2,SUM(D4:E4)&lt;&gt;1),"Error","")</f>
        <v/>
      </c>
      <c r="G4" s="410"/>
      <c r="H4" s="512"/>
      <c r="I4" s="512"/>
      <c r="J4" s="409"/>
      <c r="K4" s="387"/>
      <c r="L4" s="492">
        <v>1</v>
      </c>
      <c r="M4" s="405"/>
      <c r="N4" s="515" t="s">
        <v>90</v>
      </c>
      <c r="O4" s="323">
        <v>1</v>
      </c>
      <c r="P4" s="336">
        <v>0</v>
      </c>
      <c r="Q4" s="324">
        <v>0</v>
      </c>
      <c r="R4" s="344" t="str">
        <f>IF(OR(COUNT(O4:Q4)&lt;&gt;3,SUM(O4:Q4)&lt;&gt;1),"Error","")</f>
        <v/>
      </c>
      <c r="T4" s="71"/>
      <c r="U4" s="390"/>
      <c r="V4" s="391"/>
      <c r="W4" s="391"/>
      <c r="X4" s="72"/>
      <c r="AC4" s="70">
        <v>4</v>
      </c>
      <c r="AD4" s="70">
        <v>4</v>
      </c>
    </row>
    <row r="5" spans="1:30" s="75" customFormat="1" ht="21" customHeight="1" x14ac:dyDescent="0.35">
      <c r="A5" s="493"/>
      <c r="B5" s="497"/>
      <c r="C5" s="496"/>
      <c r="D5" s="321">
        <v>0.8</v>
      </c>
      <c r="E5" s="322">
        <v>0.2</v>
      </c>
      <c r="F5" s="387" t="str">
        <f>IF(OR(COUNT(D5:E5)&lt;&gt;2,SUM(D5:E5)&lt;&gt;1),"Error","")</f>
        <v/>
      </c>
      <c r="G5" s="78" t="s">
        <v>91</v>
      </c>
      <c r="H5" s="321">
        <v>0.8</v>
      </c>
      <c r="I5" s="322">
        <v>0.2</v>
      </c>
      <c r="J5" s="79"/>
      <c r="K5" s="387"/>
      <c r="L5" s="492"/>
      <c r="M5" s="405"/>
      <c r="N5" s="515"/>
      <c r="O5" s="323">
        <v>0</v>
      </c>
      <c r="P5" s="336">
        <v>1</v>
      </c>
      <c r="Q5" s="324">
        <v>0</v>
      </c>
      <c r="R5" s="344" t="str">
        <f t="shared" ref="R5:R6" si="0">IF(OR(COUNT(O5:Q5)&lt;&gt;3,SUM(O5:Q5)&lt;&gt;1),"Error","")</f>
        <v/>
      </c>
      <c r="T5" s="91" t="s">
        <v>91</v>
      </c>
      <c r="U5" s="323">
        <v>0.2</v>
      </c>
      <c r="V5" s="336">
        <v>0.7</v>
      </c>
      <c r="W5" s="324">
        <v>0.1</v>
      </c>
      <c r="X5" s="74"/>
      <c r="AC5" s="70">
        <v>5</v>
      </c>
      <c r="AD5" s="70">
        <v>5</v>
      </c>
    </row>
    <row r="6" spans="1:30" s="75" customFormat="1" ht="21" customHeight="1" x14ac:dyDescent="0.3">
      <c r="A6" s="342"/>
      <c r="B6" s="77"/>
      <c r="C6" s="338"/>
      <c r="D6" s="332"/>
      <c r="E6" s="333"/>
      <c r="F6" s="333"/>
      <c r="G6" s="503" t="str">
        <f>IF(G17=1,"","Error, sum per row must be =1")</f>
        <v/>
      </c>
      <c r="H6" s="504"/>
      <c r="I6" s="504"/>
      <c r="J6" s="505"/>
      <c r="K6" s="333"/>
      <c r="L6" s="492"/>
      <c r="M6" s="405"/>
      <c r="N6" s="515"/>
      <c r="O6" s="323">
        <v>0.2</v>
      </c>
      <c r="P6" s="336">
        <v>0</v>
      </c>
      <c r="Q6" s="324">
        <v>0.8</v>
      </c>
      <c r="R6" s="344" t="str">
        <f t="shared" si="0"/>
        <v/>
      </c>
      <c r="T6" s="503" t="str">
        <f>IF(T18=1,"","Error, sum per row must be =1")</f>
        <v/>
      </c>
      <c r="U6" s="504"/>
      <c r="V6" s="504"/>
      <c r="W6" s="504"/>
      <c r="X6" s="505"/>
      <c r="AC6" s="70">
        <v>6</v>
      </c>
      <c r="AD6" s="70">
        <v>6</v>
      </c>
    </row>
    <row r="7" spans="1:30" s="75" customFormat="1" x14ac:dyDescent="0.3">
      <c r="A7" s="491">
        <v>2</v>
      </c>
      <c r="B7" s="495"/>
      <c r="C7" s="498" t="s">
        <v>155</v>
      </c>
      <c r="D7" s="325">
        <f t="array" ref="D7:E8">MMULT($D$4:$E$5,$D$4:$E$5)</f>
        <v>0.73000000000000009</v>
      </c>
      <c r="E7" s="326">
        <v>0.27</v>
      </c>
      <c r="F7" s="333"/>
      <c r="G7" s="80"/>
      <c r="J7" s="74"/>
      <c r="K7" s="333"/>
      <c r="L7" s="399"/>
      <c r="M7" s="405"/>
      <c r="N7" s="394"/>
      <c r="O7" s="332"/>
      <c r="P7" s="333"/>
      <c r="Q7" s="333"/>
      <c r="R7" s="74"/>
      <c r="T7" s="77"/>
      <c r="X7" s="74"/>
      <c r="AD7" s="70">
        <v>7</v>
      </c>
    </row>
    <row r="8" spans="1:30" s="75" customFormat="1" ht="15.75" customHeight="1" x14ac:dyDescent="0.3">
      <c r="A8" s="491"/>
      <c r="B8" s="495"/>
      <c r="C8" s="498"/>
      <c r="D8" s="325">
        <v>0.24000000000000005</v>
      </c>
      <c r="E8" s="326">
        <v>0.76000000000000012</v>
      </c>
      <c r="F8" s="333"/>
      <c r="G8" s="81" t="s">
        <v>92</v>
      </c>
      <c r="I8" s="392">
        <v>4</v>
      </c>
      <c r="J8" s="82"/>
      <c r="K8" s="333"/>
      <c r="L8" s="492">
        <v>2</v>
      </c>
      <c r="M8" s="405"/>
      <c r="N8" s="499" t="s">
        <v>155</v>
      </c>
      <c r="O8" s="325">
        <f t="array" ref="O8:Q10">MMULT($O$4:$Q$6,$O$4:$Q$6)</f>
        <v>1</v>
      </c>
      <c r="P8" s="337">
        <v>0</v>
      </c>
      <c r="Q8" s="326">
        <v>0</v>
      </c>
      <c r="R8" s="74"/>
      <c r="T8" s="81" t="s">
        <v>92</v>
      </c>
      <c r="V8" s="392">
        <v>2</v>
      </c>
      <c r="W8" s="70"/>
      <c r="X8" s="84"/>
      <c r="AD8" s="70">
        <v>8</v>
      </c>
    </row>
    <row r="9" spans="1:30" ht="21" customHeight="1" x14ac:dyDescent="0.3">
      <c r="B9" s="83"/>
      <c r="C9" s="339"/>
      <c r="F9" s="334"/>
      <c r="G9" s="83"/>
      <c r="H9" s="70"/>
      <c r="I9" s="70"/>
      <c r="J9" s="84"/>
      <c r="K9" s="334"/>
      <c r="L9" s="492"/>
      <c r="M9" s="405"/>
      <c r="N9" s="499"/>
      <c r="O9" s="325">
        <v>0</v>
      </c>
      <c r="P9" s="337">
        <v>1</v>
      </c>
      <c r="Q9" s="326">
        <v>0</v>
      </c>
      <c r="R9" s="84"/>
      <c r="T9" s="83"/>
      <c r="W9" s="75"/>
      <c r="X9" s="84"/>
      <c r="AD9" s="70">
        <v>9</v>
      </c>
    </row>
    <row r="10" spans="1:30" ht="21" customHeight="1" x14ac:dyDescent="0.3">
      <c r="A10" s="491">
        <v>3</v>
      </c>
      <c r="B10" s="494"/>
      <c r="C10" s="498" t="s">
        <v>162</v>
      </c>
      <c r="D10" s="325">
        <f t="array" ref="D10:E11">MMULT($D$7:$E$8,$D$4:$E$5)</f>
        <v>0.28900000000000003</v>
      </c>
      <c r="E10" s="326">
        <v>0.71100000000000019</v>
      </c>
      <c r="F10" s="334"/>
      <c r="G10" s="500" t="str">
        <f>"T"&amp;I8&amp;" ="</f>
        <v>T4 =</v>
      </c>
      <c r="H10" s="345">
        <f>IF($I$8=1,D4,IF($I$8=2,D7,IF($I$8=3,D10,IF($I$8=4,D13,IF($I$8=5,D16,IF($I$8=6,D19,IF($I$8=7,D22,IF($I$8=8,D25,IF($I$8=9,D28,IF($I$8=10,D31,""))))))))))</f>
        <v>0.59770000000000012</v>
      </c>
      <c r="I10" s="346">
        <f>IF($I$8=1,E4,IF($I$8=2,E7,IF($I$8=3,E10,IF($I$8=4,E13,IF($I$8=5,E16,IF($I$8=6,E19,IF($I$8=7,E22,IF($I$8=8,E25,IF($I$8=9,E28,IF($I$8=10,E31,""))))))))))</f>
        <v>0.4023000000000001</v>
      </c>
      <c r="J10" s="502"/>
      <c r="K10" s="334"/>
      <c r="L10" s="492"/>
      <c r="M10" s="405"/>
      <c r="N10" s="499"/>
      <c r="O10" s="325">
        <v>0.36000000000000004</v>
      </c>
      <c r="P10" s="337">
        <v>0</v>
      </c>
      <c r="Q10" s="326">
        <v>0.64000000000000012</v>
      </c>
      <c r="R10" s="84"/>
      <c r="T10" s="513" t="str">
        <f>"T"&amp;V8&amp;" ="</f>
        <v>T2 =</v>
      </c>
      <c r="U10" s="327">
        <f t="shared" ref="U10:W12" si="1">IF($V$8=1,O4,IF($V$8=2,O8,IF($V$8=3,O12,IF($V$8=4,O16,IF($V$8=5,O20,IF($V$8=6,O24,""))))))</f>
        <v>1</v>
      </c>
      <c r="V10" s="393">
        <f t="shared" si="1"/>
        <v>0</v>
      </c>
      <c r="W10" s="328">
        <f t="shared" si="1"/>
        <v>0</v>
      </c>
      <c r="X10" s="84"/>
      <c r="AD10" s="70">
        <v>10</v>
      </c>
    </row>
    <row r="11" spans="1:30" ht="21" customHeight="1" x14ac:dyDescent="0.3">
      <c r="A11" s="491"/>
      <c r="B11" s="494"/>
      <c r="C11" s="498"/>
      <c r="D11" s="325">
        <v>0.63200000000000012</v>
      </c>
      <c r="E11" s="326">
        <v>0.3680000000000001</v>
      </c>
      <c r="F11" s="334"/>
      <c r="G11" s="501"/>
      <c r="H11" s="345">
        <f>IF($I$8=1,D5,IF($I$8=2,D8,IF($I$8=3,D11,IF($I$8=4,D14,IF($I$8=5,D17,IF($I$8=6,D20,IF($I$8=7,D23,IF($I$8=8,D26,IF($I$8=9,D29,IF($I$8=10,D32,""))))))))))</f>
        <v>0.35760000000000014</v>
      </c>
      <c r="I11" s="346">
        <f>IF($I$8=1,E5,IF($I$8=2,E8,IF($I$8=3,E11,IF($I$8=4,E14,IF($I$8=5,E17,IF($I$8=6,E20,IF($I$8=7,E23,IF($I$8=8,E26,IF($I$8=9,E29,IF($I$8=10,E32,""))))))))))</f>
        <v>0.64240000000000019</v>
      </c>
      <c r="J11" s="502"/>
      <c r="K11" s="334"/>
      <c r="L11" s="399"/>
      <c r="M11" s="405"/>
      <c r="N11" s="395"/>
      <c r="R11" s="84"/>
      <c r="T11" s="513"/>
      <c r="U11" s="327">
        <f t="shared" si="1"/>
        <v>0</v>
      </c>
      <c r="V11" s="393">
        <f t="shared" si="1"/>
        <v>1</v>
      </c>
      <c r="W11" s="328">
        <f t="shared" si="1"/>
        <v>0</v>
      </c>
      <c r="X11" s="84"/>
    </row>
    <row r="12" spans="1:30" ht="13.5" customHeight="1" x14ac:dyDescent="0.3">
      <c r="B12" s="83"/>
      <c r="C12" s="340"/>
      <c r="D12" s="333"/>
      <c r="E12" s="333"/>
      <c r="F12" s="333"/>
      <c r="G12" s="83"/>
      <c r="H12" s="70"/>
      <c r="I12" s="70"/>
      <c r="J12" s="84"/>
      <c r="K12" s="333"/>
      <c r="L12" s="492">
        <v>3</v>
      </c>
      <c r="M12" s="405"/>
      <c r="N12" s="499" t="s">
        <v>156</v>
      </c>
      <c r="O12" s="325">
        <f t="array" ref="O12:Q14">MMULT($O$8:$Q$10,$O$4:$Q$6)</f>
        <v>1</v>
      </c>
      <c r="P12" s="337">
        <v>0</v>
      </c>
      <c r="Q12" s="326">
        <v>0</v>
      </c>
      <c r="R12" s="84"/>
      <c r="T12" s="513"/>
      <c r="U12" s="327">
        <f t="shared" si="1"/>
        <v>0.36000000000000004</v>
      </c>
      <c r="V12" s="393">
        <f t="shared" si="1"/>
        <v>0</v>
      </c>
      <c r="W12" s="328">
        <f t="shared" si="1"/>
        <v>0.64000000000000012</v>
      </c>
      <c r="X12" s="84"/>
    </row>
    <row r="13" spans="1:30" ht="21" customHeight="1" x14ac:dyDescent="0.35">
      <c r="A13" s="491">
        <v>4</v>
      </c>
      <c r="B13" s="494"/>
      <c r="C13" s="498" t="s">
        <v>157</v>
      </c>
      <c r="D13" s="325">
        <f t="array" ref="D13:E14">MMULT($D$7:$E$8,$D$7:$E$8)</f>
        <v>0.59770000000000012</v>
      </c>
      <c r="E13" s="326">
        <v>0.4023000000000001</v>
      </c>
      <c r="F13" s="334"/>
      <c r="G13" s="85" t="s">
        <v>93</v>
      </c>
      <c r="H13" s="329">
        <f t="array" ref="H13:I13">MMULT(H5:I5,H10:I11)</f>
        <v>0.54968000000000017</v>
      </c>
      <c r="I13" s="331">
        <v>0.45032000000000016</v>
      </c>
      <c r="J13" s="86"/>
      <c r="K13" s="334"/>
      <c r="L13" s="492"/>
      <c r="M13" s="405"/>
      <c r="N13" s="499"/>
      <c r="O13" s="325">
        <v>0</v>
      </c>
      <c r="P13" s="337">
        <v>1</v>
      </c>
      <c r="Q13" s="326">
        <v>0</v>
      </c>
      <c r="R13" s="84"/>
      <c r="T13" s="411"/>
      <c r="X13" s="84"/>
    </row>
    <row r="14" spans="1:30" ht="21" customHeight="1" x14ac:dyDescent="0.3">
      <c r="A14" s="491"/>
      <c r="B14" s="494"/>
      <c r="C14" s="498"/>
      <c r="D14" s="325">
        <v>0.35760000000000014</v>
      </c>
      <c r="E14" s="326">
        <v>0.64240000000000019</v>
      </c>
      <c r="F14" s="334"/>
      <c r="G14" s="83"/>
      <c r="H14" s="389">
        <f>H13</f>
        <v>0.54968000000000017</v>
      </c>
      <c r="I14" s="389">
        <f>I13</f>
        <v>0.45032000000000016</v>
      </c>
      <c r="J14" s="84"/>
      <c r="K14" s="334"/>
      <c r="L14" s="492"/>
      <c r="M14" s="405"/>
      <c r="N14" s="499"/>
      <c r="O14" s="325">
        <v>0.4880000000000001</v>
      </c>
      <c r="P14" s="337">
        <v>0</v>
      </c>
      <c r="Q14" s="326">
        <v>0.51200000000000012</v>
      </c>
      <c r="R14" s="84"/>
      <c r="T14" s="92" t="s">
        <v>93</v>
      </c>
      <c r="U14" s="329">
        <f t="array" ref="U14:W14">MMULT(U5:W5,U10:W12)</f>
        <v>0.23600000000000002</v>
      </c>
      <c r="V14" s="330">
        <v>0.7</v>
      </c>
      <c r="W14" s="331">
        <v>6.4000000000000015E-2</v>
      </c>
      <c r="X14" s="84"/>
    </row>
    <row r="15" spans="1:30" ht="21" customHeight="1" thickBot="1" x14ac:dyDescent="0.35">
      <c r="B15" s="83"/>
      <c r="C15" s="340"/>
      <c r="D15" s="334"/>
      <c r="E15" s="334"/>
      <c r="F15" s="334"/>
      <c r="G15" s="509" t="str">
        <f>IF(OR(H13&gt;1,I13&gt;1,G6&lt;&gt;""),"Wrong Answer","")</f>
        <v/>
      </c>
      <c r="H15" s="510"/>
      <c r="I15" s="510"/>
      <c r="J15" s="511"/>
      <c r="K15" s="70"/>
      <c r="L15" s="400"/>
      <c r="M15" s="406"/>
      <c r="N15" s="395"/>
      <c r="R15" s="84"/>
      <c r="T15" s="83"/>
      <c r="U15" s="389">
        <f>U14</f>
        <v>0.23600000000000002</v>
      </c>
      <c r="V15" s="389">
        <f>V14</f>
        <v>0.7</v>
      </c>
      <c r="W15" s="389">
        <f>W14</f>
        <v>6.4000000000000015E-2</v>
      </c>
      <c r="X15" s="84"/>
    </row>
    <row r="16" spans="1:30" ht="16.2" thickBot="1" x14ac:dyDescent="0.35">
      <c r="A16" s="491">
        <v>5</v>
      </c>
      <c r="B16" s="83"/>
      <c r="C16" s="498" t="s">
        <v>163</v>
      </c>
      <c r="D16" s="325">
        <f t="array" ref="D16:E17">MMULT($D$13:E14,$D$4:$E$5)</f>
        <v>0.38161000000000012</v>
      </c>
      <c r="E16" s="326">
        <v>0.61839000000000022</v>
      </c>
      <c r="F16" s="333"/>
      <c r="K16" s="333"/>
      <c r="L16" s="492">
        <v>4</v>
      </c>
      <c r="M16" s="405"/>
      <c r="N16" s="499" t="s">
        <v>157</v>
      </c>
      <c r="O16" s="325">
        <f t="array" ref="O16:Q18">MMULT($O$8:$Q$10,$O$8:$Q$10)</f>
        <v>1</v>
      </c>
      <c r="P16" s="337">
        <v>0</v>
      </c>
      <c r="Q16" s="326">
        <v>0</v>
      </c>
      <c r="R16" s="84"/>
      <c r="T16" s="93"/>
      <c r="U16" s="508" t="str">
        <f>IF(OR(U14&gt;1,V14&gt;1,W14&gt;1,T6&lt;&gt;""),"Wrong Answer","")</f>
        <v/>
      </c>
      <c r="V16" s="508"/>
      <c r="W16" s="508"/>
      <c r="X16" s="89"/>
    </row>
    <row r="17" spans="1:20" ht="21" customHeight="1" x14ac:dyDescent="0.3">
      <c r="A17" s="491"/>
      <c r="B17" s="83"/>
      <c r="C17" s="498"/>
      <c r="D17" s="325">
        <v>0.54968000000000017</v>
      </c>
      <c r="E17" s="326">
        <v>0.45032000000000016</v>
      </c>
      <c r="F17" s="334"/>
      <c r="G17" s="388">
        <f>SUM(H5:I5)</f>
        <v>1</v>
      </c>
      <c r="H17" s="334"/>
      <c r="I17" s="334"/>
      <c r="J17" s="334"/>
      <c r="K17" s="334"/>
      <c r="L17" s="492"/>
      <c r="M17" s="405"/>
      <c r="N17" s="499"/>
      <c r="O17" s="325">
        <v>0</v>
      </c>
      <c r="P17" s="337">
        <v>1</v>
      </c>
      <c r="Q17" s="326">
        <v>0</v>
      </c>
      <c r="R17" s="84"/>
    </row>
    <row r="18" spans="1:20" ht="21" customHeight="1" x14ac:dyDescent="0.3">
      <c r="B18" s="83"/>
      <c r="C18" s="339"/>
      <c r="F18" s="334"/>
      <c r="G18" s="334"/>
      <c r="H18" s="334"/>
      <c r="I18" s="334"/>
      <c r="J18" s="334"/>
      <c r="K18" s="334"/>
      <c r="L18" s="492"/>
      <c r="M18" s="405"/>
      <c r="N18" s="499"/>
      <c r="O18" s="325">
        <v>0.59040000000000015</v>
      </c>
      <c r="P18" s="337">
        <v>0</v>
      </c>
      <c r="Q18" s="326">
        <v>0.40960000000000019</v>
      </c>
      <c r="R18" s="84"/>
      <c r="T18" s="388">
        <f>SUM(U5:W5)</f>
        <v>0.99999999999999989</v>
      </c>
    </row>
    <row r="19" spans="1:20" ht="21" customHeight="1" x14ac:dyDescent="0.3">
      <c r="A19" s="491">
        <v>6</v>
      </c>
      <c r="B19" s="83"/>
      <c r="C19" s="498" t="s">
        <v>164</v>
      </c>
      <c r="D19" s="325">
        <f t="array" ref="D19:E20">MMULT($D$10:$E$11,$D$10:$E$11)</f>
        <v>0.53287300000000026</v>
      </c>
      <c r="E19" s="326">
        <v>0.46712700000000024</v>
      </c>
      <c r="F19" s="334"/>
      <c r="G19" s="334"/>
      <c r="H19" s="334"/>
      <c r="I19" s="334"/>
      <c r="J19" s="334"/>
      <c r="K19" s="334"/>
      <c r="L19" s="399"/>
      <c r="M19" s="405"/>
      <c r="N19" s="396"/>
      <c r="R19" s="84"/>
    </row>
    <row r="20" spans="1:20" ht="13.5" customHeight="1" x14ac:dyDescent="0.3">
      <c r="A20" s="491"/>
      <c r="B20" s="83"/>
      <c r="C20" s="498"/>
      <c r="D20" s="325">
        <v>0.41522400000000015</v>
      </c>
      <c r="E20" s="326">
        <v>0.5847760000000003</v>
      </c>
      <c r="F20" s="333"/>
      <c r="G20" s="333"/>
      <c r="H20" s="333"/>
      <c r="I20" s="333"/>
      <c r="J20" s="333"/>
      <c r="K20" s="333"/>
      <c r="L20" s="492">
        <v>5</v>
      </c>
      <c r="M20" s="405"/>
      <c r="N20" s="499" t="s">
        <v>158</v>
      </c>
      <c r="O20" s="325">
        <f t="array" ref="O20:Q22">MMULT($O$16:$Q$18,$O$4:Q6)</f>
        <v>1</v>
      </c>
      <c r="P20" s="337">
        <v>0</v>
      </c>
      <c r="Q20" s="326">
        <v>0</v>
      </c>
      <c r="R20" s="84"/>
    </row>
    <row r="21" spans="1:20" ht="21" customHeight="1" x14ac:dyDescent="0.3">
      <c r="B21" s="83"/>
      <c r="C21" s="339"/>
      <c r="F21" s="334"/>
      <c r="G21" s="334"/>
      <c r="H21" s="334"/>
      <c r="I21" s="334"/>
      <c r="J21" s="334"/>
      <c r="K21" s="334"/>
      <c r="L21" s="492"/>
      <c r="M21" s="405"/>
      <c r="N21" s="499"/>
      <c r="O21" s="325">
        <v>0</v>
      </c>
      <c r="P21" s="337">
        <v>1</v>
      </c>
      <c r="Q21" s="326">
        <v>0</v>
      </c>
      <c r="R21" s="84"/>
    </row>
    <row r="22" spans="1:20" ht="21" customHeight="1" x14ac:dyDescent="0.3">
      <c r="A22" s="491">
        <v>7</v>
      </c>
      <c r="B22" s="83"/>
      <c r="C22" s="498" t="s">
        <v>165</v>
      </c>
      <c r="D22" s="325">
        <f t="array" ref="D22:E23">MMULT($D$19:$E$20,$D$4:$E$5)</f>
        <v>0.42698890000000023</v>
      </c>
      <c r="E22" s="326">
        <v>0.57301110000000022</v>
      </c>
      <c r="F22" s="334"/>
      <c r="G22" s="334"/>
      <c r="H22" s="334"/>
      <c r="I22" s="334"/>
      <c r="J22" s="334"/>
      <c r="K22" s="334"/>
      <c r="L22" s="492"/>
      <c r="M22" s="405"/>
      <c r="N22" s="499"/>
      <c r="O22" s="325">
        <v>0.67232000000000025</v>
      </c>
      <c r="P22" s="337">
        <v>0</v>
      </c>
      <c r="Q22" s="326">
        <v>0.32768000000000019</v>
      </c>
      <c r="R22" s="84"/>
    </row>
    <row r="23" spans="1:20" ht="21" customHeight="1" x14ac:dyDescent="0.3">
      <c r="A23" s="491"/>
      <c r="B23" s="83"/>
      <c r="C23" s="498"/>
      <c r="D23" s="325">
        <v>0.50934320000000022</v>
      </c>
      <c r="E23" s="326">
        <v>0.49065680000000023</v>
      </c>
      <c r="F23" s="334"/>
      <c r="G23" s="334"/>
      <c r="H23" s="334"/>
      <c r="I23" s="334"/>
      <c r="J23" s="334"/>
      <c r="K23" s="334"/>
      <c r="L23" s="399"/>
      <c r="M23" s="405"/>
      <c r="N23" s="396"/>
      <c r="R23" s="84"/>
    </row>
    <row r="24" spans="1:20" x14ac:dyDescent="0.3">
      <c r="B24" s="83"/>
      <c r="C24" s="340"/>
      <c r="D24" s="333"/>
      <c r="E24" s="333"/>
      <c r="F24" s="333"/>
      <c r="G24" s="333"/>
      <c r="H24" s="333"/>
      <c r="I24" s="333"/>
      <c r="J24" s="333"/>
      <c r="K24" s="333"/>
      <c r="L24" s="492">
        <v>6</v>
      </c>
      <c r="M24" s="405"/>
      <c r="N24" s="499" t="s">
        <v>159</v>
      </c>
      <c r="O24" s="325">
        <f t="array" ref="O24:Q26">MMULT($O$12:$Q$14,$O$12:$Q$14)</f>
        <v>1</v>
      </c>
      <c r="P24" s="337">
        <v>0</v>
      </c>
      <c r="Q24" s="326">
        <v>0</v>
      </c>
      <c r="R24" s="84"/>
    </row>
    <row r="25" spans="1:20" ht="21" customHeight="1" x14ac:dyDescent="0.3">
      <c r="A25" s="491">
        <v>8</v>
      </c>
      <c r="B25" s="83"/>
      <c r="C25" s="498" t="s">
        <v>166</v>
      </c>
      <c r="D25" s="325">
        <f t="array" ref="D25:E26">MMULT($D$13:$E$14,$D$13:$E$14)</f>
        <v>0.50110777000000029</v>
      </c>
      <c r="E25" s="326">
        <v>0.49889223000000027</v>
      </c>
      <c r="F25" s="334"/>
      <c r="G25" s="334"/>
      <c r="H25" s="334"/>
      <c r="I25" s="334"/>
      <c r="J25" s="334"/>
      <c r="K25" s="334"/>
      <c r="L25" s="492"/>
      <c r="M25" s="405"/>
      <c r="N25" s="499"/>
      <c r="O25" s="325">
        <v>0</v>
      </c>
      <c r="P25" s="337">
        <v>1</v>
      </c>
      <c r="Q25" s="326">
        <v>0</v>
      </c>
      <c r="R25" s="84"/>
    </row>
    <row r="26" spans="1:20" ht="21" customHeight="1" x14ac:dyDescent="0.3">
      <c r="A26" s="491"/>
      <c r="B26" s="83"/>
      <c r="C26" s="498"/>
      <c r="D26" s="325">
        <v>0.44345976000000031</v>
      </c>
      <c r="E26" s="326">
        <v>0.55654024000000035</v>
      </c>
      <c r="F26" s="334"/>
      <c r="G26" s="334"/>
      <c r="H26" s="334"/>
      <c r="I26" s="334"/>
      <c r="J26" s="334"/>
      <c r="K26" s="334"/>
      <c r="L26" s="492"/>
      <c r="M26" s="405"/>
      <c r="N26" s="499"/>
      <c r="O26" s="325">
        <v>0.73785600000000018</v>
      </c>
      <c r="P26" s="337">
        <v>0</v>
      </c>
      <c r="Q26" s="326">
        <v>0.2621440000000001</v>
      </c>
      <c r="R26" s="84"/>
    </row>
    <row r="27" spans="1:20" ht="21" customHeight="1" x14ac:dyDescent="0.3">
      <c r="B27" s="83"/>
      <c r="C27" s="339"/>
      <c r="D27" s="334"/>
      <c r="E27" s="334"/>
      <c r="F27" s="334"/>
      <c r="G27" s="334"/>
      <c r="H27" s="334"/>
      <c r="I27" s="334"/>
      <c r="J27" s="334"/>
      <c r="K27" s="334"/>
      <c r="L27" s="399"/>
      <c r="M27" s="405"/>
      <c r="N27" s="396"/>
      <c r="R27" s="84"/>
    </row>
    <row r="28" spans="1:20" ht="21" customHeight="1" x14ac:dyDescent="0.3">
      <c r="A28" s="491">
        <v>9</v>
      </c>
      <c r="B28" s="83"/>
      <c r="C28" s="498" t="s">
        <v>168</v>
      </c>
      <c r="D28" s="325">
        <f t="array" ref="D28:E29">MMULT($D$16:$E$17,$D$13:$E$14)</f>
        <v>0.4492245610000003</v>
      </c>
      <c r="E28" s="326">
        <v>0.55077543900000037</v>
      </c>
      <c r="F28" s="73"/>
      <c r="G28" s="73"/>
      <c r="H28" s="73"/>
      <c r="I28" s="73"/>
      <c r="J28" s="73"/>
      <c r="K28" s="73"/>
      <c r="L28" s="401"/>
      <c r="M28" s="407"/>
      <c r="N28" s="499" t="s">
        <v>160</v>
      </c>
      <c r="O28" s="325">
        <f t="array" ref="O28:Q30">MMULT($O$16:$Q$18,$O$12:$Q$14)</f>
        <v>1</v>
      </c>
      <c r="P28" s="337">
        <v>0</v>
      </c>
      <c r="Q28" s="326">
        <v>0</v>
      </c>
      <c r="R28" s="84"/>
    </row>
    <row r="29" spans="1:20" ht="21" customHeight="1" x14ac:dyDescent="0.3">
      <c r="A29" s="491"/>
      <c r="B29" s="83"/>
      <c r="C29" s="498"/>
      <c r="D29" s="325">
        <v>0.48957816800000026</v>
      </c>
      <c r="E29" s="326">
        <v>0.51042183200000035</v>
      </c>
      <c r="L29" s="398"/>
      <c r="N29" s="499"/>
      <c r="O29" s="325">
        <v>0</v>
      </c>
      <c r="P29" s="337">
        <v>1</v>
      </c>
      <c r="Q29" s="326">
        <v>0</v>
      </c>
      <c r="R29" s="84"/>
    </row>
    <row r="30" spans="1:20" ht="21" customHeight="1" x14ac:dyDescent="0.3">
      <c r="B30" s="83"/>
      <c r="C30" s="339"/>
      <c r="F30" s="386"/>
      <c r="G30" s="386"/>
      <c r="H30" s="386"/>
      <c r="I30" s="386"/>
      <c r="J30" s="386"/>
      <c r="K30" s="386"/>
      <c r="L30" s="402"/>
      <c r="M30" s="408"/>
      <c r="N30" s="499"/>
      <c r="O30" s="325">
        <v>0.79028480000000023</v>
      </c>
      <c r="P30" s="337">
        <v>0</v>
      </c>
      <c r="Q30" s="326">
        <v>0.20971520000000016</v>
      </c>
      <c r="R30" s="84"/>
    </row>
    <row r="31" spans="1:20" ht="21" customHeight="1" x14ac:dyDescent="0.3">
      <c r="A31" s="491">
        <v>10</v>
      </c>
      <c r="B31" s="83"/>
      <c r="C31" s="498" t="s">
        <v>167</v>
      </c>
      <c r="D31" s="325">
        <f t="array" ref="D31:E32">MMULT($D$16:$E$17,$D$16:$E$17)</f>
        <v>0.48554280730000032</v>
      </c>
      <c r="E31" s="326">
        <v>0.51445719270000034</v>
      </c>
      <c r="L31" s="398"/>
      <c r="N31" s="396"/>
      <c r="R31" s="84"/>
    </row>
    <row r="32" spans="1:20" ht="17.100000000000001" customHeight="1" x14ac:dyDescent="0.3">
      <c r="A32" s="491"/>
      <c r="B32" s="83"/>
      <c r="C32" s="498"/>
      <c r="D32" s="325">
        <v>0.45729528240000028</v>
      </c>
      <c r="E32" s="326">
        <v>0.54270471760000039</v>
      </c>
      <c r="L32" s="398"/>
      <c r="N32" s="499" t="s">
        <v>161</v>
      </c>
      <c r="O32" s="325">
        <f t="array" ref="O32:Q34">MMULT($O$16:$Q$18,$O$16:$Q$18)</f>
        <v>1</v>
      </c>
      <c r="P32" s="337">
        <v>0</v>
      </c>
      <c r="Q32" s="326">
        <v>0</v>
      </c>
      <c r="R32" s="84"/>
    </row>
    <row r="33" spans="2:18" ht="21" customHeight="1" thickBot="1" x14ac:dyDescent="0.35">
      <c r="B33" s="88"/>
      <c r="C33" s="341"/>
      <c r="D33" s="335"/>
      <c r="E33" s="335"/>
      <c r="F33" s="335"/>
      <c r="G33" s="335"/>
      <c r="H33" s="335"/>
      <c r="I33" s="335"/>
      <c r="J33" s="335"/>
      <c r="K33" s="335"/>
      <c r="L33" s="398"/>
      <c r="N33" s="499"/>
      <c r="O33" s="325">
        <v>0</v>
      </c>
      <c r="P33" s="337">
        <v>1</v>
      </c>
      <c r="Q33" s="326">
        <v>0</v>
      </c>
      <c r="R33" s="84"/>
    </row>
    <row r="34" spans="2:18" ht="21" customHeight="1" x14ac:dyDescent="0.3">
      <c r="L34" s="398"/>
      <c r="N34" s="499"/>
      <c r="O34" s="325">
        <v>0.83222784000000027</v>
      </c>
      <c r="P34" s="337">
        <v>0</v>
      </c>
      <c r="Q34" s="326">
        <v>0.16777216000000014</v>
      </c>
      <c r="R34" s="84"/>
    </row>
    <row r="35" spans="2:18" ht="21" customHeight="1" thickBot="1" x14ac:dyDescent="0.35">
      <c r="L35" s="398"/>
      <c r="M35" s="445"/>
      <c r="N35" s="397"/>
      <c r="O35" s="335"/>
      <c r="P35" s="335"/>
      <c r="Q35" s="335"/>
      <c r="R35" s="89"/>
    </row>
  </sheetData>
  <sheetProtection sheet="1" selectLockedCells="1"/>
  <mergeCells count="50">
    <mergeCell ref="A22:A23"/>
    <mergeCell ref="A25:A26"/>
    <mergeCell ref="A28:A29"/>
    <mergeCell ref="A31:A32"/>
    <mergeCell ref="T2:X2"/>
    <mergeCell ref="O2:Q2"/>
    <mergeCell ref="U16:W16"/>
    <mergeCell ref="G15:J15"/>
    <mergeCell ref="H4:I4"/>
    <mergeCell ref="T10:T12"/>
    <mergeCell ref="N12:N14"/>
    <mergeCell ref="T6:X6"/>
    <mergeCell ref="D2:E2"/>
    <mergeCell ref="G2:J2"/>
    <mergeCell ref="N4:N6"/>
    <mergeCell ref="C7:C8"/>
    <mergeCell ref="G10:G11"/>
    <mergeCell ref="J10:J11"/>
    <mergeCell ref="C10:C11"/>
    <mergeCell ref="G6:J6"/>
    <mergeCell ref="N8:N10"/>
    <mergeCell ref="C13:C14"/>
    <mergeCell ref="C28:C29"/>
    <mergeCell ref="C31:C32"/>
    <mergeCell ref="N16:N18"/>
    <mergeCell ref="N20:N22"/>
    <mergeCell ref="N24:N26"/>
    <mergeCell ref="N28:N30"/>
    <mergeCell ref="N32:N34"/>
    <mergeCell ref="C22:C23"/>
    <mergeCell ref="C25:C26"/>
    <mergeCell ref="C19:C20"/>
    <mergeCell ref="C16:C17"/>
    <mergeCell ref="L24:L26"/>
    <mergeCell ref="A19:A20"/>
    <mergeCell ref="L4:L6"/>
    <mergeCell ref="L8:L10"/>
    <mergeCell ref="L12:L14"/>
    <mergeCell ref="L16:L18"/>
    <mergeCell ref="L20:L22"/>
    <mergeCell ref="A4:A5"/>
    <mergeCell ref="A7:A8"/>
    <mergeCell ref="A10:A11"/>
    <mergeCell ref="A13:A14"/>
    <mergeCell ref="A16:A17"/>
    <mergeCell ref="B13:B14"/>
    <mergeCell ref="B10:B11"/>
    <mergeCell ref="B7:B8"/>
    <mergeCell ref="C4:C5"/>
    <mergeCell ref="B4:B5"/>
  </mergeCells>
  <phoneticPr fontId="2" type="noConversion"/>
  <conditionalFormatting sqref="C4:C33">
    <cfRule type="expression" dxfId="12" priority="1517">
      <formula>AND(A4&lt;&gt;"",A4=$I$8)</formula>
    </cfRule>
  </conditionalFormatting>
  <conditionalFormatting sqref="D7:E8 O8:Q10 D10:E17 O12:Q14 O16:Q18 D19:E20 O20:Q22 O24:Q26">
    <cfRule type="containsErrors" dxfId="11" priority="16">
      <formula>ISERROR(D7)</formula>
    </cfRule>
  </conditionalFormatting>
  <conditionalFormatting sqref="D22:E26">
    <cfRule type="containsErrors" dxfId="10" priority="10">
      <formula>ISERROR(D22)</formula>
    </cfRule>
  </conditionalFormatting>
  <conditionalFormatting sqref="D28:E29">
    <cfRule type="containsErrors" dxfId="9" priority="7">
      <formula>ISERROR(D28)</formula>
    </cfRule>
  </conditionalFormatting>
  <conditionalFormatting sqref="D31:E32">
    <cfRule type="containsErrors" dxfId="8" priority="6">
      <formula>ISERROR(D31)</formula>
    </cfRule>
  </conditionalFormatting>
  <conditionalFormatting sqref="N4:N27">
    <cfRule type="expression" dxfId="7" priority="1520">
      <formula>AND(L4&lt;&gt;"",L4=$V$8)</formula>
    </cfRule>
  </conditionalFormatting>
  <conditionalFormatting sqref="O28:Q30">
    <cfRule type="containsErrors" dxfId="6" priority="9">
      <formula>ISERROR(O28)</formula>
    </cfRule>
  </conditionalFormatting>
  <conditionalFormatting sqref="O32:Q34">
    <cfRule type="containsErrors" dxfId="5" priority="8">
      <formula>ISERROR(O32)</formula>
    </cfRule>
  </conditionalFormatting>
  <dataValidations count="5">
    <dataValidation type="textLength" allowBlank="1" showInputMessage="1" showErrorMessage="1" sqref="D12:E15" xr:uid="{6F69FFEB-85C6-4116-A8F2-1D3973F95952}">
      <formula1>0</formula1>
      <formula2>0</formula2>
    </dataValidation>
    <dataValidation type="list" allowBlank="1" showInputMessage="1" showErrorMessage="1" sqref="V8" xr:uid="{A1C42C04-501E-4F84-8C8F-FA1B22AE5D0C}">
      <formula1>Power</formula1>
    </dataValidation>
    <dataValidation type="decimal" allowBlank="1" showInputMessage="1" showErrorMessage="1" error="Must be between zero and 1" sqref="D4:E5 O4:Q6 H5:I5" xr:uid="{45355652-9D96-4BA1-A057-746ADB0CEFCF}">
      <formula1>0</formula1>
      <formula2>1</formula2>
    </dataValidation>
    <dataValidation type="decimal" allowBlank="1" showInputMessage="1" showErrorMessage="1" sqref="U5:W5" xr:uid="{66B0D7E5-4E06-4090-9354-93F2E6D2A1F7}">
      <formula1>0</formula1>
      <formula2>1</formula2>
    </dataValidation>
    <dataValidation type="list" allowBlank="1" showInputMessage="1" showErrorMessage="1" sqref="I8" xr:uid="{835AA44D-B936-4182-A22C-4F41C781B81A}">
      <formula1>Power2</formula1>
    </dataValidation>
  </dataValidations>
  <printOptions horizontalCentered="1" verticalCentered="1"/>
  <pageMargins left="0.75" right="0.75" top="1" bottom="1" header="0.5" footer="0.5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92BF1-8F7E-4FAC-B11A-D41901CC8C33}">
  <sheetPr codeName="Sheet20">
    <pageSetUpPr fitToPage="1"/>
  </sheetPr>
  <dimension ref="A1:AE74"/>
  <sheetViews>
    <sheetView showGridLines="0" showRowColHeaders="0" workbookViewId="0">
      <pane ySplit="8" topLeftCell="A9" activePane="bottomLeft" state="frozen"/>
      <selection pane="bottomLeft" activeCell="I26" sqref="I26"/>
    </sheetView>
  </sheetViews>
  <sheetFormatPr defaultColWidth="20.6640625" defaultRowHeight="13.2" x14ac:dyDescent="0.25"/>
  <cols>
    <col min="1" max="1" width="3.77734375" style="96" customWidth="1"/>
    <col min="2" max="2" width="9.77734375" style="96" customWidth="1"/>
    <col min="3" max="4" width="7.6640625" style="96" customWidth="1"/>
    <col min="5" max="5" width="6.6640625" style="96" customWidth="1"/>
    <col min="6" max="6" width="6.33203125" style="96" customWidth="1"/>
    <col min="7" max="7" width="6.6640625" style="96" customWidth="1"/>
    <col min="8" max="8" width="5.6640625" style="97" customWidth="1"/>
    <col min="9" max="9" width="4.33203125" style="97" customWidth="1"/>
    <col min="10" max="10" width="4.6640625" style="96" customWidth="1"/>
    <col min="11" max="11" width="7.6640625" style="96" customWidth="1"/>
    <col min="12" max="12" width="2.109375" style="96" customWidth="1"/>
    <col min="13" max="15" width="7.6640625" style="96" hidden="1" customWidth="1"/>
    <col min="16" max="17" width="7.77734375" style="96" customWidth="1"/>
    <col min="18" max="18" width="6.6640625" style="98" customWidth="1"/>
    <col min="19" max="19" width="5.6640625" style="96" customWidth="1"/>
    <col min="20" max="21" width="6.6640625" style="96" customWidth="1"/>
    <col min="22" max="24" width="5.6640625" style="96" customWidth="1"/>
    <col min="25" max="25" width="4.44140625" style="96" customWidth="1"/>
    <col min="26" max="26" width="4.5546875" style="96" customWidth="1"/>
    <col min="27" max="27" width="4.6640625" style="96" customWidth="1"/>
    <col min="28" max="28" width="5.44140625" style="96" customWidth="1"/>
    <col min="29" max="29" width="1.6640625" style="96" customWidth="1"/>
    <col min="30" max="30" width="7.6640625" style="96" hidden="1" customWidth="1"/>
    <col min="31" max="256" width="20.6640625" style="96"/>
    <col min="257" max="257" width="8" style="96" customWidth="1"/>
    <col min="258" max="258" width="10" style="96" customWidth="1"/>
    <col min="259" max="259" width="8.6640625" style="96" customWidth="1"/>
    <col min="260" max="260" width="7.33203125" style="96" customWidth="1"/>
    <col min="261" max="261" width="6.6640625" style="96" customWidth="1"/>
    <col min="262" max="262" width="3.6640625" style="96" customWidth="1"/>
    <col min="263" max="263" width="6.6640625" style="96" customWidth="1"/>
    <col min="264" max="265" width="7.44140625" style="96" customWidth="1"/>
    <col min="266" max="267" width="6.6640625" style="96" customWidth="1"/>
    <col min="268" max="268" width="3.6640625" style="96" customWidth="1"/>
    <col min="269" max="269" width="4.6640625" style="96" customWidth="1"/>
    <col min="270" max="270" width="4.44140625" style="96" customWidth="1"/>
    <col min="271" max="272" width="20.6640625" style="96"/>
    <col min="273" max="273" width="12.33203125" style="96" customWidth="1"/>
    <col min="274" max="274" width="11" style="96" customWidth="1"/>
    <col min="275" max="275" width="0" style="96" hidden="1" customWidth="1"/>
    <col min="276" max="512" width="20.6640625" style="96"/>
    <col min="513" max="513" width="8" style="96" customWidth="1"/>
    <col min="514" max="514" width="10" style="96" customWidth="1"/>
    <col min="515" max="515" width="8.6640625" style="96" customWidth="1"/>
    <col min="516" max="516" width="7.33203125" style="96" customWidth="1"/>
    <col min="517" max="517" width="6.6640625" style="96" customWidth="1"/>
    <col min="518" max="518" width="3.6640625" style="96" customWidth="1"/>
    <col min="519" max="519" width="6.6640625" style="96" customWidth="1"/>
    <col min="520" max="521" width="7.44140625" style="96" customWidth="1"/>
    <col min="522" max="523" width="6.6640625" style="96" customWidth="1"/>
    <col min="524" max="524" width="3.6640625" style="96" customWidth="1"/>
    <col min="525" max="525" width="4.6640625" style="96" customWidth="1"/>
    <col min="526" max="526" width="4.44140625" style="96" customWidth="1"/>
    <col min="527" max="528" width="20.6640625" style="96"/>
    <col min="529" max="529" width="12.33203125" style="96" customWidth="1"/>
    <col min="530" max="530" width="11" style="96" customWidth="1"/>
    <col min="531" max="531" width="0" style="96" hidden="1" customWidth="1"/>
    <col min="532" max="768" width="20.6640625" style="96"/>
    <col min="769" max="769" width="8" style="96" customWidth="1"/>
    <col min="770" max="770" width="10" style="96" customWidth="1"/>
    <col min="771" max="771" width="8.6640625" style="96" customWidth="1"/>
    <col min="772" max="772" width="7.33203125" style="96" customWidth="1"/>
    <col min="773" max="773" width="6.6640625" style="96" customWidth="1"/>
    <col min="774" max="774" width="3.6640625" style="96" customWidth="1"/>
    <col min="775" max="775" width="6.6640625" style="96" customWidth="1"/>
    <col min="776" max="777" width="7.44140625" style="96" customWidth="1"/>
    <col min="778" max="779" width="6.6640625" style="96" customWidth="1"/>
    <col min="780" max="780" width="3.6640625" style="96" customWidth="1"/>
    <col min="781" max="781" width="4.6640625" style="96" customWidth="1"/>
    <col min="782" max="782" width="4.44140625" style="96" customWidth="1"/>
    <col min="783" max="784" width="20.6640625" style="96"/>
    <col min="785" max="785" width="12.33203125" style="96" customWidth="1"/>
    <col min="786" max="786" width="11" style="96" customWidth="1"/>
    <col min="787" max="787" width="0" style="96" hidden="1" customWidth="1"/>
    <col min="788" max="1024" width="20.6640625" style="96"/>
    <col min="1025" max="1025" width="8" style="96" customWidth="1"/>
    <col min="1026" max="1026" width="10" style="96" customWidth="1"/>
    <col min="1027" max="1027" width="8.6640625" style="96" customWidth="1"/>
    <col min="1028" max="1028" width="7.33203125" style="96" customWidth="1"/>
    <col min="1029" max="1029" width="6.6640625" style="96" customWidth="1"/>
    <col min="1030" max="1030" width="3.6640625" style="96" customWidth="1"/>
    <col min="1031" max="1031" width="6.6640625" style="96" customWidth="1"/>
    <col min="1032" max="1033" width="7.44140625" style="96" customWidth="1"/>
    <col min="1034" max="1035" width="6.6640625" style="96" customWidth="1"/>
    <col min="1036" max="1036" width="3.6640625" style="96" customWidth="1"/>
    <col min="1037" max="1037" width="4.6640625" style="96" customWidth="1"/>
    <col min="1038" max="1038" width="4.44140625" style="96" customWidth="1"/>
    <col min="1039" max="1040" width="20.6640625" style="96"/>
    <col min="1041" max="1041" width="12.33203125" style="96" customWidth="1"/>
    <col min="1042" max="1042" width="11" style="96" customWidth="1"/>
    <col min="1043" max="1043" width="0" style="96" hidden="1" customWidth="1"/>
    <col min="1044" max="1280" width="20.6640625" style="96"/>
    <col min="1281" max="1281" width="8" style="96" customWidth="1"/>
    <col min="1282" max="1282" width="10" style="96" customWidth="1"/>
    <col min="1283" max="1283" width="8.6640625" style="96" customWidth="1"/>
    <col min="1284" max="1284" width="7.33203125" style="96" customWidth="1"/>
    <col min="1285" max="1285" width="6.6640625" style="96" customWidth="1"/>
    <col min="1286" max="1286" width="3.6640625" style="96" customWidth="1"/>
    <col min="1287" max="1287" width="6.6640625" style="96" customWidth="1"/>
    <col min="1288" max="1289" width="7.44140625" style="96" customWidth="1"/>
    <col min="1290" max="1291" width="6.6640625" style="96" customWidth="1"/>
    <col min="1292" max="1292" width="3.6640625" style="96" customWidth="1"/>
    <col min="1293" max="1293" width="4.6640625" style="96" customWidth="1"/>
    <col min="1294" max="1294" width="4.44140625" style="96" customWidth="1"/>
    <col min="1295" max="1296" width="20.6640625" style="96"/>
    <col min="1297" max="1297" width="12.33203125" style="96" customWidth="1"/>
    <col min="1298" max="1298" width="11" style="96" customWidth="1"/>
    <col min="1299" max="1299" width="0" style="96" hidden="1" customWidth="1"/>
    <col min="1300" max="1536" width="20.6640625" style="96"/>
    <col min="1537" max="1537" width="8" style="96" customWidth="1"/>
    <col min="1538" max="1538" width="10" style="96" customWidth="1"/>
    <col min="1539" max="1539" width="8.6640625" style="96" customWidth="1"/>
    <col min="1540" max="1540" width="7.33203125" style="96" customWidth="1"/>
    <col min="1541" max="1541" width="6.6640625" style="96" customWidth="1"/>
    <col min="1542" max="1542" width="3.6640625" style="96" customWidth="1"/>
    <col min="1543" max="1543" width="6.6640625" style="96" customWidth="1"/>
    <col min="1544" max="1545" width="7.44140625" style="96" customWidth="1"/>
    <col min="1546" max="1547" width="6.6640625" style="96" customWidth="1"/>
    <col min="1548" max="1548" width="3.6640625" style="96" customWidth="1"/>
    <col min="1549" max="1549" width="4.6640625" style="96" customWidth="1"/>
    <col min="1550" max="1550" width="4.44140625" style="96" customWidth="1"/>
    <col min="1551" max="1552" width="20.6640625" style="96"/>
    <col min="1553" max="1553" width="12.33203125" style="96" customWidth="1"/>
    <col min="1554" max="1554" width="11" style="96" customWidth="1"/>
    <col min="1555" max="1555" width="0" style="96" hidden="1" customWidth="1"/>
    <col min="1556" max="1792" width="20.6640625" style="96"/>
    <col min="1793" max="1793" width="8" style="96" customWidth="1"/>
    <col min="1794" max="1794" width="10" style="96" customWidth="1"/>
    <col min="1795" max="1795" width="8.6640625" style="96" customWidth="1"/>
    <col min="1796" max="1796" width="7.33203125" style="96" customWidth="1"/>
    <col min="1797" max="1797" width="6.6640625" style="96" customWidth="1"/>
    <col min="1798" max="1798" width="3.6640625" style="96" customWidth="1"/>
    <col min="1799" max="1799" width="6.6640625" style="96" customWidth="1"/>
    <col min="1800" max="1801" width="7.44140625" style="96" customWidth="1"/>
    <col min="1802" max="1803" width="6.6640625" style="96" customWidth="1"/>
    <col min="1804" max="1804" width="3.6640625" style="96" customWidth="1"/>
    <col min="1805" max="1805" width="4.6640625" style="96" customWidth="1"/>
    <col min="1806" max="1806" width="4.44140625" style="96" customWidth="1"/>
    <col min="1807" max="1808" width="20.6640625" style="96"/>
    <col min="1809" max="1809" width="12.33203125" style="96" customWidth="1"/>
    <col min="1810" max="1810" width="11" style="96" customWidth="1"/>
    <col min="1811" max="1811" width="0" style="96" hidden="1" customWidth="1"/>
    <col min="1812" max="2048" width="20.6640625" style="96"/>
    <col min="2049" max="2049" width="8" style="96" customWidth="1"/>
    <col min="2050" max="2050" width="10" style="96" customWidth="1"/>
    <col min="2051" max="2051" width="8.6640625" style="96" customWidth="1"/>
    <col min="2052" max="2052" width="7.33203125" style="96" customWidth="1"/>
    <col min="2053" max="2053" width="6.6640625" style="96" customWidth="1"/>
    <col min="2054" max="2054" width="3.6640625" style="96" customWidth="1"/>
    <col min="2055" max="2055" width="6.6640625" style="96" customWidth="1"/>
    <col min="2056" max="2057" width="7.44140625" style="96" customWidth="1"/>
    <col min="2058" max="2059" width="6.6640625" style="96" customWidth="1"/>
    <col min="2060" max="2060" width="3.6640625" style="96" customWidth="1"/>
    <col min="2061" max="2061" width="4.6640625" style="96" customWidth="1"/>
    <col min="2062" max="2062" width="4.44140625" style="96" customWidth="1"/>
    <col min="2063" max="2064" width="20.6640625" style="96"/>
    <col min="2065" max="2065" width="12.33203125" style="96" customWidth="1"/>
    <col min="2066" max="2066" width="11" style="96" customWidth="1"/>
    <col min="2067" max="2067" width="0" style="96" hidden="1" customWidth="1"/>
    <col min="2068" max="2304" width="20.6640625" style="96"/>
    <col min="2305" max="2305" width="8" style="96" customWidth="1"/>
    <col min="2306" max="2306" width="10" style="96" customWidth="1"/>
    <col min="2307" max="2307" width="8.6640625" style="96" customWidth="1"/>
    <col min="2308" max="2308" width="7.33203125" style="96" customWidth="1"/>
    <col min="2309" max="2309" width="6.6640625" style="96" customWidth="1"/>
    <col min="2310" max="2310" width="3.6640625" style="96" customWidth="1"/>
    <col min="2311" max="2311" width="6.6640625" style="96" customWidth="1"/>
    <col min="2312" max="2313" width="7.44140625" style="96" customWidth="1"/>
    <col min="2314" max="2315" width="6.6640625" style="96" customWidth="1"/>
    <col min="2316" max="2316" width="3.6640625" style="96" customWidth="1"/>
    <col min="2317" max="2317" width="4.6640625" style="96" customWidth="1"/>
    <col min="2318" max="2318" width="4.44140625" style="96" customWidth="1"/>
    <col min="2319" max="2320" width="20.6640625" style="96"/>
    <col min="2321" max="2321" width="12.33203125" style="96" customWidth="1"/>
    <col min="2322" max="2322" width="11" style="96" customWidth="1"/>
    <col min="2323" max="2323" width="0" style="96" hidden="1" customWidth="1"/>
    <col min="2324" max="2560" width="20.6640625" style="96"/>
    <col min="2561" max="2561" width="8" style="96" customWidth="1"/>
    <col min="2562" max="2562" width="10" style="96" customWidth="1"/>
    <col min="2563" max="2563" width="8.6640625" style="96" customWidth="1"/>
    <col min="2564" max="2564" width="7.33203125" style="96" customWidth="1"/>
    <col min="2565" max="2565" width="6.6640625" style="96" customWidth="1"/>
    <col min="2566" max="2566" width="3.6640625" style="96" customWidth="1"/>
    <col min="2567" max="2567" width="6.6640625" style="96" customWidth="1"/>
    <col min="2568" max="2569" width="7.44140625" style="96" customWidth="1"/>
    <col min="2570" max="2571" width="6.6640625" style="96" customWidth="1"/>
    <col min="2572" max="2572" width="3.6640625" style="96" customWidth="1"/>
    <col min="2573" max="2573" width="4.6640625" style="96" customWidth="1"/>
    <col min="2574" max="2574" width="4.44140625" style="96" customWidth="1"/>
    <col min="2575" max="2576" width="20.6640625" style="96"/>
    <col min="2577" max="2577" width="12.33203125" style="96" customWidth="1"/>
    <col min="2578" max="2578" width="11" style="96" customWidth="1"/>
    <col min="2579" max="2579" width="0" style="96" hidden="1" customWidth="1"/>
    <col min="2580" max="2816" width="20.6640625" style="96"/>
    <col min="2817" max="2817" width="8" style="96" customWidth="1"/>
    <col min="2818" max="2818" width="10" style="96" customWidth="1"/>
    <col min="2819" max="2819" width="8.6640625" style="96" customWidth="1"/>
    <col min="2820" max="2820" width="7.33203125" style="96" customWidth="1"/>
    <col min="2821" max="2821" width="6.6640625" style="96" customWidth="1"/>
    <col min="2822" max="2822" width="3.6640625" style="96" customWidth="1"/>
    <col min="2823" max="2823" width="6.6640625" style="96" customWidth="1"/>
    <col min="2824" max="2825" width="7.44140625" style="96" customWidth="1"/>
    <col min="2826" max="2827" width="6.6640625" style="96" customWidth="1"/>
    <col min="2828" max="2828" width="3.6640625" style="96" customWidth="1"/>
    <col min="2829" max="2829" width="4.6640625" style="96" customWidth="1"/>
    <col min="2830" max="2830" width="4.44140625" style="96" customWidth="1"/>
    <col min="2831" max="2832" width="20.6640625" style="96"/>
    <col min="2833" max="2833" width="12.33203125" style="96" customWidth="1"/>
    <col min="2834" max="2834" width="11" style="96" customWidth="1"/>
    <col min="2835" max="2835" width="0" style="96" hidden="1" customWidth="1"/>
    <col min="2836" max="3072" width="20.6640625" style="96"/>
    <col min="3073" max="3073" width="8" style="96" customWidth="1"/>
    <col min="3074" max="3074" width="10" style="96" customWidth="1"/>
    <col min="3075" max="3075" width="8.6640625" style="96" customWidth="1"/>
    <col min="3076" max="3076" width="7.33203125" style="96" customWidth="1"/>
    <col min="3077" max="3077" width="6.6640625" style="96" customWidth="1"/>
    <col min="3078" max="3078" width="3.6640625" style="96" customWidth="1"/>
    <col min="3079" max="3079" width="6.6640625" style="96" customWidth="1"/>
    <col min="3080" max="3081" width="7.44140625" style="96" customWidth="1"/>
    <col min="3082" max="3083" width="6.6640625" style="96" customWidth="1"/>
    <col min="3084" max="3084" width="3.6640625" style="96" customWidth="1"/>
    <col min="3085" max="3085" width="4.6640625" style="96" customWidth="1"/>
    <col min="3086" max="3086" width="4.44140625" style="96" customWidth="1"/>
    <col min="3087" max="3088" width="20.6640625" style="96"/>
    <col min="3089" max="3089" width="12.33203125" style="96" customWidth="1"/>
    <col min="3090" max="3090" width="11" style="96" customWidth="1"/>
    <col min="3091" max="3091" width="0" style="96" hidden="1" customWidth="1"/>
    <col min="3092" max="3328" width="20.6640625" style="96"/>
    <col min="3329" max="3329" width="8" style="96" customWidth="1"/>
    <col min="3330" max="3330" width="10" style="96" customWidth="1"/>
    <col min="3331" max="3331" width="8.6640625" style="96" customWidth="1"/>
    <col min="3332" max="3332" width="7.33203125" style="96" customWidth="1"/>
    <col min="3333" max="3333" width="6.6640625" style="96" customWidth="1"/>
    <col min="3334" max="3334" width="3.6640625" style="96" customWidth="1"/>
    <col min="3335" max="3335" width="6.6640625" style="96" customWidth="1"/>
    <col min="3336" max="3337" width="7.44140625" style="96" customWidth="1"/>
    <col min="3338" max="3339" width="6.6640625" style="96" customWidth="1"/>
    <col min="3340" max="3340" width="3.6640625" style="96" customWidth="1"/>
    <col min="3341" max="3341" width="4.6640625" style="96" customWidth="1"/>
    <col min="3342" max="3342" width="4.44140625" style="96" customWidth="1"/>
    <col min="3343" max="3344" width="20.6640625" style="96"/>
    <col min="3345" max="3345" width="12.33203125" style="96" customWidth="1"/>
    <col min="3346" max="3346" width="11" style="96" customWidth="1"/>
    <col min="3347" max="3347" width="0" style="96" hidden="1" customWidth="1"/>
    <col min="3348" max="3584" width="20.6640625" style="96"/>
    <col min="3585" max="3585" width="8" style="96" customWidth="1"/>
    <col min="3586" max="3586" width="10" style="96" customWidth="1"/>
    <col min="3587" max="3587" width="8.6640625" style="96" customWidth="1"/>
    <col min="3588" max="3588" width="7.33203125" style="96" customWidth="1"/>
    <col min="3589" max="3589" width="6.6640625" style="96" customWidth="1"/>
    <col min="3590" max="3590" width="3.6640625" style="96" customWidth="1"/>
    <col min="3591" max="3591" width="6.6640625" style="96" customWidth="1"/>
    <col min="3592" max="3593" width="7.44140625" style="96" customWidth="1"/>
    <col min="3594" max="3595" width="6.6640625" style="96" customWidth="1"/>
    <col min="3596" max="3596" width="3.6640625" style="96" customWidth="1"/>
    <col min="3597" max="3597" width="4.6640625" style="96" customWidth="1"/>
    <col min="3598" max="3598" width="4.44140625" style="96" customWidth="1"/>
    <col min="3599" max="3600" width="20.6640625" style="96"/>
    <col min="3601" max="3601" width="12.33203125" style="96" customWidth="1"/>
    <col min="3602" max="3602" width="11" style="96" customWidth="1"/>
    <col min="3603" max="3603" width="0" style="96" hidden="1" customWidth="1"/>
    <col min="3604" max="3840" width="20.6640625" style="96"/>
    <col min="3841" max="3841" width="8" style="96" customWidth="1"/>
    <col min="3842" max="3842" width="10" style="96" customWidth="1"/>
    <col min="3843" max="3843" width="8.6640625" style="96" customWidth="1"/>
    <col min="3844" max="3844" width="7.33203125" style="96" customWidth="1"/>
    <col min="3845" max="3845" width="6.6640625" style="96" customWidth="1"/>
    <col min="3846" max="3846" width="3.6640625" style="96" customWidth="1"/>
    <col min="3847" max="3847" width="6.6640625" style="96" customWidth="1"/>
    <col min="3848" max="3849" width="7.44140625" style="96" customWidth="1"/>
    <col min="3850" max="3851" width="6.6640625" style="96" customWidth="1"/>
    <col min="3852" max="3852" width="3.6640625" style="96" customWidth="1"/>
    <col min="3853" max="3853" width="4.6640625" style="96" customWidth="1"/>
    <col min="3854" max="3854" width="4.44140625" style="96" customWidth="1"/>
    <col min="3855" max="3856" width="20.6640625" style="96"/>
    <col min="3857" max="3857" width="12.33203125" style="96" customWidth="1"/>
    <col min="3858" max="3858" width="11" style="96" customWidth="1"/>
    <col min="3859" max="3859" width="0" style="96" hidden="1" customWidth="1"/>
    <col min="3860" max="4096" width="20.6640625" style="96"/>
    <col min="4097" max="4097" width="8" style="96" customWidth="1"/>
    <col min="4098" max="4098" width="10" style="96" customWidth="1"/>
    <col min="4099" max="4099" width="8.6640625" style="96" customWidth="1"/>
    <col min="4100" max="4100" width="7.33203125" style="96" customWidth="1"/>
    <col min="4101" max="4101" width="6.6640625" style="96" customWidth="1"/>
    <col min="4102" max="4102" width="3.6640625" style="96" customWidth="1"/>
    <col min="4103" max="4103" width="6.6640625" style="96" customWidth="1"/>
    <col min="4104" max="4105" width="7.44140625" style="96" customWidth="1"/>
    <col min="4106" max="4107" width="6.6640625" style="96" customWidth="1"/>
    <col min="4108" max="4108" width="3.6640625" style="96" customWidth="1"/>
    <col min="4109" max="4109" width="4.6640625" style="96" customWidth="1"/>
    <col min="4110" max="4110" width="4.44140625" style="96" customWidth="1"/>
    <col min="4111" max="4112" width="20.6640625" style="96"/>
    <col min="4113" max="4113" width="12.33203125" style="96" customWidth="1"/>
    <col min="4114" max="4114" width="11" style="96" customWidth="1"/>
    <col min="4115" max="4115" width="0" style="96" hidden="1" customWidth="1"/>
    <col min="4116" max="4352" width="20.6640625" style="96"/>
    <col min="4353" max="4353" width="8" style="96" customWidth="1"/>
    <col min="4354" max="4354" width="10" style="96" customWidth="1"/>
    <col min="4355" max="4355" width="8.6640625" style="96" customWidth="1"/>
    <col min="4356" max="4356" width="7.33203125" style="96" customWidth="1"/>
    <col min="4357" max="4357" width="6.6640625" style="96" customWidth="1"/>
    <col min="4358" max="4358" width="3.6640625" style="96" customWidth="1"/>
    <col min="4359" max="4359" width="6.6640625" style="96" customWidth="1"/>
    <col min="4360" max="4361" width="7.44140625" style="96" customWidth="1"/>
    <col min="4362" max="4363" width="6.6640625" style="96" customWidth="1"/>
    <col min="4364" max="4364" width="3.6640625" style="96" customWidth="1"/>
    <col min="4365" max="4365" width="4.6640625" style="96" customWidth="1"/>
    <col min="4366" max="4366" width="4.44140625" style="96" customWidth="1"/>
    <col min="4367" max="4368" width="20.6640625" style="96"/>
    <col min="4369" max="4369" width="12.33203125" style="96" customWidth="1"/>
    <col min="4370" max="4370" width="11" style="96" customWidth="1"/>
    <col min="4371" max="4371" width="0" style="96" hidden="1" customWidth="1"/>
    <col min="4372" max="4608" width="20.6640625" style="96"/>
    <col min="4609" max="4609" width="8" style="96" customWidth="1"/>
    <col min="4610" max="4610" width="10" style="96" customWidth="1"/>
    <col min="4611" max="4611" width="8.6640625" style="96" customWidth="1"/>
    <col min="4612" max="4612" width="7.33203125" style="96" customWidth="1"/>
    <col min="4613" max="4613" width="6.6640625" style="96" customWidth="1"/>
    <col min="4614" max="4614" width="3.6640625" style="96" customWidth="1"/>
    <col min="4615" max="4615" width="6.6640625" style="96" customWidth="1"/>
    <col min="4616" max="4617" width="7.44140625" style="96" customWidth="1"/>
    <col min="4618" max="4619" width="6.6640625" style="96" customWidth="1"/>
    <col min="4620" max="4620" width="3.6640625" style="96" customWidth="1"/>
    <col min="4621" max="4621" width="4.6640625" style="96" customWidth="1"/>
    <col min="4622" max="4622" width="4.44140625" style="96" customWidth="1"/>
    <col min="4623" max="4624" width="20.6640625" style="96"/>
    <col min="4625" max="4625" width="12.33203125" style="96" customWidth="1"/>
    <col min="4626" max="4626" width="11" style="96" customWidth="1"/>
    <col min="4627" max="4627" width="0" style="96" hidden="1" customWidth="1"/>
    <col min="4628" max="4864" width="20.6640625" style="96"/>
    <col min="4865" max="4865" width="8" style="96" customWidth="1"/>
    <col min="4866" max="4866" width="10" style="96" customWidth="1"/>
    <col min="4867" max="4867" width="8.6640625" style="96" customWidth="1"/>
    <col min="4868" max="4868" width="7.33203125" style="96" customWidth="1"/>
    <col min="4869" max="4869" width="6.6640625" style="96" customWidth="1"/>
    <col min="4870" max="4870" width="3.6640625" style="96" customWidth="1"/>
    <col min="4871" max="4871" width="6.6640625" style="96" customWidth="1"/>
    <col min="4872" max="4873" width="7.44140625" style="96" customWidth="1"/>
    <col min="4874" max="4875" width="6.6640625" style="96" customWidth="1"/>
    <col min="4876" max="4876" width="3.6640625" style="96" customWidth="1"/>
    <col min="4877" max="4877" width="4.6640625" style="96" customWidth="1"/>
    <col min="4878" max="4878" width="4.44140625" style="96" customWidth="1"/>
    <col min="4879" max="4880" width="20.6640625" style="96"/>
    <col min="4881" max="4881" width="12.33203125" style="96" customWidth="1"/>
    <col min="4882" max="4882" width="11" style="96" customWidth="1"/>
    <col min="4883" max="4883" width="0" style="96" hidden="1" customWidth="1"/>
    <col min="4884" max="5120" width="20.6640625" style="96"/>
    <col min="5121" max="5121" width="8" style="96" customWidth="1"/>
    <col min="5122" max="5122" width="10" style="96" customWidth="1"/>
    <col min="5123" max="5123" width="8.6640625" style="96" customWidth="1"/>
    <col min="5124" max="5124" width="7.33203125" style="96" customWidth="1"/>
    <col min="5125" max="5125" width="6.6640625" style="96" customWidth="1"/>
    <col min="5126" max="5126" width="3.6640625" style="96" customWidth="1"/>
    <col min="5127" max="5127" width="6.6640625" style="96" customWidth="1"/>
    <col min="5128" max="5129" width="7.44140625" style="96" customWidth="1"/>
    <col min="5130" max="5131" width="6.6640625" style="96" customWidth="1"/>
    <col min="5132" max="5132" width="3.6640625" style="96" customWidth="1"/>
    <col min="5133" max="5133" width="4.6640625" style="96" customWidth="1"/>
    <col min="5134" max="5134" width="4.44140625" style="96" customWidth="1"/>
    <col min="5135" max="5136" width="20.6640625" style="96"/>
    <col min="5137" max="5137" width="12.33203125" style="96" customWidth="1"/>
    <col min="5138" max="5138" width="11" style="96" customWidth="1"/>
    <col min="5139" max="5139" width="0" style="96" hidden="1" customWidth="1"/>
    <col min="5140" max="5376" width="20.6640625" style="96"/>
    <col min="5377" max="5377" width="8" style="96" customWidth="1"/>
    <col min="5378" max="5378" width="10" style="96" customWidth="1"/>
    <col min="5379" max="5379" width="8.6640625" style="96" customWidth="1"/>
    <col min="5380" max="5380" width="7.33203125" style="96" customWidth="1"/>
    <col min="5381" max="5381" width="6.6640625" style="96" customWidth="1"/>
    <col min="5382" max="5382" width="3.6640625" style="96" customWidth="1"/>
    <col min="5383" max="5383" width="6.6640625" style="96" customWidth="1"/>
    <col min="5384" max="5385" width="7.44140625" style="96" customWidth="1"/>
    <col min="5386" max="5387" width="6.6640625" style="96" customWidth="1"/>
    <col min="5388" max="5388" width="3.6640625" style="96" customWidth="1"/>
    <col min="5389" max="5389" width="4.6640625" style="96" customWidth="1"/>
    <col min="5390" max="5390" width="4.44140625" style="96" customWidth="1"/>
    <col min="5391" max="5392" width="20.6640625" style="96"/>
    <col min="5393" max="5393" width="12.33203125" style="96" customWidth="1"/>
    <col min="5394" max="5394" width="11" style="96" customWidth="1"/>
    <col min="5395" max="5395" width="0" style="96" hidden="1" customWidth="1"/>
    <col min="5396" max="5632" width="20.6640625" style="96"/>
    <col min="5633" max="5633" width="8" style="96" customWidth="1"/>
    <col min="5634" max="5634" width="10" style="96" customWidth="1"/>
    <col min="5635" max="5635" width="8.6640625" style="96" customWidth="1"/>
    <col min="5636" max="5636" width="7.33203125" style="96" customWidth="1"/>
    <col min="5637" max="5637" width="6.6640625" style="96" customWidth="1"/>
    <col min="5638" max="5638" width="3.6640625" style="96" customWidth="1"/>
    <col min="5639" max="5639" width="6.6640625" style="96" customWidth="1"/>
    <col min="5640" max="5641" width="7.44140625" style="96" customWidth="1"/>
    <col min="5642" max="5643" width="6.6640625" style="96" customWidth="1"/>
    <col min="5644" max="5644" width="3.6640625" style="96" customWidth="1"/>
    <col min="5645" max="5645" width="4.6640625" style="96" customWidth="1"/>
    <col min="5646" max="5646" width="4.44140625" style="96" customWidth="1"/>
    <col min="5647" max="5648" width="20.6640625" style="96"/>
    <col min="5649" max="5649" width="12.33203125" style="96" customWidth="1"/>
    <col min="5650" max="5650" width="11" style="96" customWidth="1"/>
    <col min="5651" max="5651" width="0" style="96" hidden="1" customWidth="1"/>
    <col min="5652" max="5888" width="20.6640625" style="96"/>
    <col min="5889" max="5889" width="8" style="96" customWidth="1"/>
    <col min="5890" max="5890" width="10" style="96" customWidth="1"/>
    <col min="5891" max="5891" width="8.6640625" style="96" customWidth="1"/>
    <col min="5892" max="5892" width="7.33203125" style="96" customWidth="1"/>
    <col min="5893" max="5893" width="6.6640625" style="96" customWidth="1"/>
    <col min="5894" max="5894" width="3.6640625" style="96" customWidth="1"/>
    <col min="5895" max="5895" width="6.6640625" style="96" customWidth="1"/>
    <col min="5896" max="5897" width="7.44140625" style="96" customWidth="1"/>
    <col min="5898" max="5899" width="6.6640625" style="96" customWidth="1"/>
    <col min="5900" max="5900" width="3.6640625" style="96" customWidth="1"/>
    <col min="5901" max="5901" width="4.6640625" style="96" customWidth="1"/>
    <col min="5902" max="5902" width="4.44140625" style="96" customWidth="1"/>
    <col min="5903" max="5904" width="20.6640625" style="96"/>
    <col min="5905" max="5905" width="12.33203125" style="96" customWidth="1"/>
    <col min="5906" max="5906" width="11" style="96" customWidth="1"/>
    <col min="5907" max="5907" width="0" style="96" hidden="1" customWidth="1"/>
    <col min="5908" max="6144" width="20.6640625" style="96"/>
    <col min="6145" max="6145" width="8" style="96" customWidth="1"/>
    <col min="6146" max="6146" width="10" style="96" customWidth="1"/>
    <col min="6147" max="6147" width="8.6640625" style="96" customWidth="1"/>
    <col min="6148" max="6148" width="7.33203125" style="96" customWidth="1"/>
    <col min="6149" max="6149" width="6.6640625" style="96" customWidth="1"/>
    <col min="6150" max="6150" width="3.6640625" style="96" customWidth="1"/>
    <col min="6151" max="6151" width="6.6640625" style="96" customWidth="1"/>
    <col min="6152" max="6153" width="7.44140625" style="96" customWidth="1"/>
    <col min="6154" max="6155" width="6.6640625" style="96" customWidth="1"/>
    <col min="6156" max="6156" width="3.6640625" style="96" customWidth="1"/>
    <col min="6157" max="6157" width="4.6640625" style="96" customWidth="1"/>
    <col min="6158" max="6158" width="4.44140625" style="96" customWidth="1"/>
    <col min="6159" max="6160" width="20.6640625" style="96"/>
    <col min="6161" max="6161" width="12.33203125" style="96" customWidth="1"/>
    <col min="6162" max="6162" width="11" style="96" customWidth="1"/>
    <col min="6163" max="6163" width="0" style="96" hidden="1" customWidth="1"/>
    <col min="6164" max="6400" width="20.6640625" style="96"/>
    <col min="6401" max="6401" width="8" style="96" customWidth="1"/>
    <col min="6402" max="6402" width="10" style="96" customWidth="1"/>
    <col min="6403" max="6403" width="8.6640625" style="96" customWidth="1"/>
    <col min="6404" max="6404" width="7.33203125" style="96" customWidth="1"/>
    <col min="6405" max="6405" width="6.6640625" style="96" customWidth="1"/>
    <col min="6406" max="6406" width="3.6640625" style="96" customWidth="1"/>
    <col min="6407" max="6407" width="6.6640625" style="96" customWidth="1"/>
    <col min="6408" max="6409" width="7.44140625" style="96" customWidth="1"/>
    <col min="6410" max="6411" width="6.6640625" style="96" customWidth="1"/>
    <col min="6412" max="6412" width="3.6640625" style="96" customWidth="1"/>
    <col min="6413" max="6413" width="4.6640625" style="96" customWidth="1"/>
    <col min="6414" max="6414" width="4.44140625" style="96" customWidth="1"/>
    <col min="6415" max="6416" width="20.6640625" style="96"/>
    <col min="6417" max="6417" width="12.33203125" style="96" customWidth="1"/>
    <col min="6418" max="6418" width="11" style="96" customWidth="1"/>
    <col min="6419" max="6419" width="0" style="96" hidden="1" customWidth="1"/>
    <col min="6420" max="6656" width="20.6640625" style="96"/>
    <col min="6657" max="6657" width="8" style="96" customWidth="1"/>
    <col min="6658" max="6658" width="10" style="96" customWidth="1"/>
    <col min="6659" max="6659" width="8.6640625" style="96" customWidth="1"/>
    <col min="6660" max="6660" width="7.33203125" style="96" customWidth="1"/>
    <col min="6661" max="6661" width="6.6640625" style="96" customWidth="1"/>
    <col min="6662" max="6662" width="3.6640625" style="96" customWidth="1"/>
    <col min="6663" max="6663" width="6.6640625" style="96" customWidth="1"/>
    <col min="6664" max="6665" width="7.44140625" style="96" customWidth="1"/>
    <col min="6666" max="6667" width="6.6640625" style="96" customWidth="1"/>
    <col min="6668" max="6668" width="3.6640625" style="96" customWidth="1"/>
    <col min="6669" max="6669" width="4.6640625" style="96" customWidth="1"/>
    <col min="6670" max="6670" width="4.44140625" style="96" customWidth="1"/>
    <col min="6671" max="6672" width="20.6640625" style="96"/>
    <col min="6673" max="6673" width="12.33203125" style="96" customWidth="1"/>
    <col min="6674" max="6674" width="11" style="96" customWidth="1"/>
    <col min="6675" max="6675" width="0" style="96" hidden="1" customWidth="1"/>
    <col min="6676" max="6912" width="20.6640625" style="96"/>
    <col min="6913" max="6913" width="8" style="96" customWidth="1"/>
    <col min="6914" max="6914" width="10" style="96" customWidth="1"/>
    <col min="6915" max="6915" width="8.6640625" style="96" customWidth="1"/>
    <col min="6916" max="6916" width="7.33203125" style="96" customWidth="1"/>
    <col min="6917" max="6917" width="6.6640625" style="96" customWidth="1"/>
    <col min="6918" max="6918" width="3.6640625" style="96" customWidth="1"/>
    <col min="6919" max="6919" width="6.6640625" style="96" customWidth="1"/>
    <col min="6920" max="6921" width="7.44140625" style="96" customWidth="1"/>
    <col min="6922" max="6923" width="6.6640625" style="96" customWidth="1"/>
    <col min="6924" max="6924" width="3.6640625" style="96" customWidth="1"/>
    <col min="6925" max="6925" width="4.6640625" style="96" customWidth="1"/>
    <col min="6926" max="6926" width="4.44140625" style="96" customWidth="1"/>
    <col min="6927" max="6928" width="20.6640625" style="96"/>
    <col min="6929" max="6929" width="12.33203125" style="96" customWidth="1"/>
    <col min="6930" max="6930" width="11" style="96" customWidth="1"/>
    <col min="6931" max="6931" width="0" style="96" hidden="1" customWidth="1"/>
    <col min="6932" max="7168" width="20.6640625" style="96"/>
    <col min="7169" max="7169" width="8" style="96" customWidth="1"/>
    <col min="7170" max="7170" width="10" style="96" customWidth="1"/>
    <col min="7171" max="7171" width="8.6640625" style="96" customWidth="1"/>
    <col min="7172" max="7172" width="7.33203125" style="96" customWidth="1"/>
    <col min="7173" max="7173" width="6.6640625" style="96" customWidth="1"/>
    <col min="7174" max="7174" width="3.6640625" style="96" customWidth="1"/>
    <col min="7175" max="7175" width="6.6640625" style="96" customWidth="1"/>
    <col min="7176" max="7177" width="7.44140625" style="96" customWidth="1"/>
    <col min="7178" max="7179" width="6.6640625" style="96" customWidth="1"/>
    <col min="7180" max="7180" width="3.6640625" style="96" customWidth="1"/>
    <col min="7181" max="7181" width="4.6640625" style="96" customWidth="1"/>
    <col min="7182" max="7182" width="4.44140625" style="96" customWidth="1"/>
    <col min="7183" max="7184" width="20.6640625" style="96"/>
    <col min="7185" max="7185" width="12.33203125" style="96" customWidth="1"/>
    <col min="7186" max="7186" width="11" style="96" customWidth="1"/>
    <col min="7187" max="7187" width="0" style="96" hidden="1" customWidth="1"/>
    <col min="7188" max="7424" width="20.6640625" style="96"/>
    <col min="7425" max="7425" width="8" style="96" customWidth="1"/>
    <col min="7426" max="7426" width="10" style="96" customWidth="1"/>
    <col min="7427" max="7427" width="8.6640625" style="96" customWidth="1"/>
    <col min="7428" max="7428" width="7.33203125" style="96" customWidth="1"/>
    <col min="7429" max="7429" width="6.6640625" style="96" customWidth="1"/>
    <col min="7430" max="7430" width="3.6640625" style="96" customWidth="1"/>
    <col min="7431" max="7431" width="6.6640625" style="96" customWidth="1"/>
    <col min="7432" max="7433" width="7.44140625" style="96" customWidth="1"/>
    <col min="7434" max="7435" width="6.6640625" style="96" customWidth="1"/>
    <col min="7436" max="7436" width="3.6640625" style="96" customWidth="1"/>
    <col min="7437" max="7437" width="4.6640625" style="96" customWidth="1"/>
    <col min="7438" max="7438" width="4.44140625" style="96" customWidth="1"/>
    <col min="7439" max="7440" width="20.6640625" style="96"/>
    <col min="7441" max="7441" width="12.33203125" style="96" customWidth="1"/>
    <col min="7442" max="7442" width="11" style="96" customWidth="1"/>
    <col min="7443" max="7443" width="0" style="96" hidden="1" customWidth="1"/>
    <col min="7444" max="7680" width="20.6640625" style="96"/>
    <col min="7681" max="7681" width="8" style="96" customWidth="1"/>
    <col min="7682" max="7682" width="10" style="96" customWidth="1"/>
    <col min="7683" max="7683" width="8.6640625" style="96" customWidth="1"/>
    <col min="7684" max="7684" width="7.33203125" style="96" customWidth="1"/>
    <col min="7685" max="7685" width="6.6640625" style="96" customWidth="1"/>
    <col min="7686" max="7686" width="3.6640625" style="96" customWidth="1"/>
    <col min="7687" max="7687" width="6.6640625" style="96" customWidth="1"/>
    <col min="7688" max="7689" width="7.44140625" style="96" customWidth="1"/>
    <col min="7690" max="7691" width="6.6640625" style="96" customWidth="1"/>
    <col min="7692" max="7692" width="3.6640625" style="96" customWidth="1"/>
    <col min="7693" max="7693" width="4.6640625" style="96" customWidth="1"/>
    <col min="7694" max="7694" width="4.44140625" style="96" customWidth="1"/>
    <col min="7695" max="7696" width="20.6640625" style="96"/>
    <col min="7697" max="7697" width="12.33203125" style="96" customWidth="1"/>
    <col min="7698" max="7698" width="11" style="96" customWidth="1"/>
    <col min="7699" max="7699" width="0" style="96" hidden="1" customWidth="1"/>
    <col min="7700" max="7936" width="20.6640625" style="96"/>
    <col min="7937" max="7937" width="8" style="96" customWidth="1"/>
    <col min="7938" max="7938" width="10" style="96" customWidth="1"/>
    <col min="7939" max="7939" width="8.6640625" style="96" customWidth="1"/>
    <col min="7940" max="7940" width="7.33203125" style="96" customWidth="1"/>
    <col min="7941" max="7941" width="6.6640625" style="96" customWidth="1"/>
    <col min="7942" max="7942" width="3.6640625" style="96" customWidth="1"/>
    <col min="7943" max="7943" width="6.6640625" style="96" customWidth="1"/>
    <col min="7944" max="7945" width="7.44140625" style="96" customWidth="1"/>
    <col min="7946" max="7947" width="6.6640625" style="96" customWidth="1"/>
    <col min="7948" max="7948" width="3.6640625" style="96" customWidth="1"/>
    <col min="7949" max="7949" width="4.6640625" style="96" customWidth="1"/>
    <col min="7950" max="7950" width="4.44140625" style="96" customWidth="1"/>
    <col min="7951" max="7952" width="20.6640625" style="96"/>
    <col min="7953" max="7953" width="12.33203125" style="96" customWidth="1"/>
    <col min="7954" max="7954" width="11" style="96" customWidth="1"/>
    <col min="7955" max="7955" width="0" style="96" hidden="1" customWidth="1"/>
    <col min="7956" max="8192" width="20.6640625" style="96"/>
    <col min="8193" max="8193" width="8" style="96" customWidth="1"/>
    <col min="8194" max="8194" width="10" style="96" customWidth="1"/>
    <col min="8195" max="8195" width="8.6640625" style="96" customWidth="1"/>
    <col min="8196" max="8196" width="7.33203125" style="96" customWidth="1"/>
    <col min="8197" max="8197" width="6.6640625" style="96" customWidth="1"/>
    <col min="8198" max="8198" width="3.6640625" style="96" customWidth="1"/>
    <col min="8199" max="8199" width="6.6640625" style="96" customWidth="1"/>
    <col min="8200" max="8201" width="7.44140625" style="96" customWidth="1"/>
    <col min="8202" max="8203" width="6.6640625" style="96" customWidth="1"/>
    <col min="8204" max="8204" width="3.6640625" style="96" customWidth="1"/>
    <col min="8205" max="8205" width="4.6640625" style="96" customWidth="1"/>
    <col min="8206" max="8206" width="4.44140625" style="96" customWidth="1"/>
    <col min="8207" max="8208" width="20.6640625" style="96"/>
    <col min="8209" max="8209" width="12.33203125" style="96" customWidth="1"/>
    <col min="8210" max="8210" width="11" style="96" customWidth="1"/>
    <col min="8211" max="8211" width="0" style="96" hidden="1" customWidth="1"/>
    <col min="8212" max="8448" width="20.6640625" style="96"/>
    <col min="8449" max="8449" width="8" style="96" customWidth="1"/>
    <col min="8450" max="8450" width="10" style="96" customWidth="1"/>
    <col min="8451" max="8451" width="8.6640625" style="96" customWidth="1"/>
    <col min="8452" max="8452" width="7.33203125" style="96" customWidth="1"/>
    <col min="8453" max="8453" width="6.6640625" style="96" customWidth="1"/>
    <col min="8454" max="8454" width="3.6640625" style="96" customWidth="1"/>
    <col min="8455" max="8455" width="6.6640625" style="96" customWidth="1"/>
    <col min="8456" max="8457" width="7.44140625" style="96" customWidth="1"/>
    <col min="8458" max="8459" width="6.6640625" style="96" customWidth="1"/>
    <col min="8460" max="8460" width="3.6640625" style="96" customWidth="1"/>
    <col min="8461" max="8461" width="4.6640625" style="96" customWidth="1"/>
    <col min="8462" max="8462" width="4.44140625" style="96" customWidth="1"/>
    <col min="8463" max="8464" width="20.6640625" style="96"/>
    <col min="8465" max="8465" width="12.33203125" style="96" customWidth="1"/>
    <col min="8466" max="8466" width="11" style="96" customWidth="1"/>
    <col min="8467" max="8467" width="0" style="96" hidden="1" customWidth="1"/>
    <col min="8468" max="8704" width="20.6640625" style="96"/>
    <col min="8705" max="8705" width="8" style="96" customWidth="1"/>
    <col min="8706" max="8706" width="10" style="96" customWidth="1"/>
    <col min="8707" max="8707" width="8.6640625" style="96" customWidth="1"/>
    <col min="8708" max="8708" width="7.33203125" style="96" customWidth="1"/>
    <col min="8709" max="8709" width="6.6640625" style="96" customWidth="1"/>
    <col min="8710" max="8710" width="3.6640625" style="96" customWidth="1"/>
    <col min="8711" max="8711" width="6.6640625" style="96" customWidth="1"/>
    <col min="8712" max="8713" width="7.44140625" style="96" customWidth="1"/>
    <col min="8714" max="8715" width="6.6640625" style="96" customWidth="1"/>
    <col min="8716" max="8716" width="3.6640625" style="96" customWidth="1"/>
    <col min="8717" max="8717" width="4.6640625" style="96" customWidth="1"/>
    <col min="8718" max="8718" width="4.44140625" style="96" customWidth="1"/>
    <col min="8719" max="8720" width="20.6640625" style="96"/>
    <col min="8721" max="8721" width="12.33203125" style="96" customWidth="1"/>
    <col min="8722" max="8722" width="11" style="96" customWidth="1"/>
    <col min="8723" max="8723" width="0" style="96" hidden="1" customWidth="1"/>
    <col min="8724" max="8960" width="20.6640625" style="96"/>
    <col min="8961" max="8961" width="8" style="96" customWidth="1"/>
    <col min="8962" max="8962" width="10" style="96" customWidth="1"/>
    <col min="8963" max="8963" width="8.6640625" style="96" customWidth="1"/>
    <col min="8964" max="8964" width="7.33203125" style="96" customWidth="1"/>
    <col min="8965" max="8965" width="6.6640625" style="96" customWidth="1"/>
    <col min="8966" max="8966" width="3.6640625" style="96" customWidth="1"/>
    <col min="8967" max="8967" width="6.6640625" style="96" customWidth="1"/>
    <col min="8968" max="8969" width="7.44140625" style="96" customWidth="1"/>
    <col min="8970" max="8971" width="6.6640625" style="96" customWidth="1"/>
    <col min="8972" max="8972" width="3.6640625" style="96" customWidth="1"/>
    <col min="8973" max="8973" width="4.6640625" style="96" customWidth="1"/>
    <col min="8974" max="8974" width="4.44140625" style="96" customWidth="1"/>
    <col min="8975" max="8976" width="20.6640625" style="96"/>
    <col min="8977" max="8977" width="12.33203125" style="96" customWidth="1"/>
    <col min="8978" max="8978" width="11" style="96" customWidth="1"/>
    <col min="8979" max="8979" width="0" style="96" hidden="1" customWidth="1"/>
    <col min="8980" max="9216" width="20.6640625" style="96"/>
    <col min="9217" max="9217" width="8" style="96" customWidth="1"/>
    <col min="9218" max="9218" width="10" style="96" customWidth="1"/>
    <col min="9219" max="9219" width="8.6640625" style="96" customWidth="1"/>
    <col min="9220" max="9220" width="7.33203125" style="96" customWidth="1"/>
    <col min="9221" max="9221" width="6.6640625" style="96" customWidth="1"/>
    <col min="9222" max="9222" width="3.6640625" style="96" customWidth="1"/>
    <col min="9223" max="9223" width="6.6640625" style="96" customWidth="1"/>
    <col min="9224" max="9225" width="7.44140625" style="96" customWidth="1"/>
    <col min="9226" max="9227" width="6.6640625" style="96" customWidth="1"/>
    <col min="9228" max="9228" width="3.6640625" style="96" customWidth="1"/>
    <col min="9229" max="9229" width="4.6640625" style="96" customWidth="1"/>
    <col min="9230" max="9230" width="4.44140625" style="96" customWidth="1"/>
    <col min="9231" max="9232" width="20.6640625" style="96"/>
    <col min="9233" max="9233" width="12.33203125" style="96" customWidth="1"/>
    <col min="9234" max="9234" width="11" style="96" customWidth="1"/>
    <col min="9235" max="9235" width="0" style="96" hidden="1" customWidth="1"/>
    <col min="9236" max="9472" width="20.6640625" style="96"/>
    <col min="9473" max="9473" width="8" style="96" customWidth="1"/>
    <col min="9474" max="9474" width="10" style="96" customWidth="1"/>
    <col min="9475" max="9475" width="8.6640625" style="96" customWidth="1"/>
    <col min="9476" max="9476" width="7.33203125" style="96" customWidth="1"/>
    <col min="9477" max="9477" width="6.6640625" style="96" customWidth="1"/>
    <col min="9478" max="9478" width="3.6640625" style="96" customWidth="1"/>
    <col min="9479" max="9479" width="6.6640625" style="96" customWidth="1"/>
    <col min="9480" max="9481" width="7.44140625" style="96" customWidth="1"/>
    <col min="9482" max="9483" width="6.6640625" style="96" customWidth="1"/>
    <col min="9484" max="9484" width="3.6640625" style="96" customWidth="1"/>
    <col min="9485" max="9485" width="4.6640625" style="96" customWidth="1"/>
    <col min="9486" max="9486" width="4.44140625" style="96" customWidth="1"/>
    <col min="9487" max="9488" width="20.6640625" style="96"/>
    <col min="9489" max="9489" width="12.33203125" style="96" customWidth="1"/>
    <col min="9490" max="9490" width="11" style="96" customWidth="1"/>
    <col min="9491" max="9491" width="0" style="96" hidden="1" customWidth="1"/>
    <col min="9492" max="9728" width="20.6640625" style="96"/>
    <col min="9729" max="9729" width="8" style="96" customWidth="1"/>
    <col min="9730" max="9730" width="10" style="96" customWidth="1"/>
    <col min="9731" max="9731" width="8.6640625" style="96" customWidth="1"/>
    <col min="9732" max="9732" width="7.33203125" style="96" customWidth="1"/>
    <col min="9733" max="9733" width="6.6640625" style="96" customWidth="1"/>
    <col min="9734" max="9734" width="3.6640625" style="96" customWidth="1"/>
    <col min="9735" max="9735" width="6.6640625" style="96" customWidth="1"/>
    <col min="9736" max="9737" width="7.44140625" style="96" customWidth="1"/>
    <col min="9738" max="9739" width="6.6640625" style="96" customWidth="1"/>
    <col min="9740" max="9740" width="3.6640625" style="96" customWidth="1"/>
    <col min="9741" max="9741" width="4.6640625" style="96" customWidth="1"/>
    <col min="9742" max="9742" width="4.44140625" style="96" customWidth="1"/>
    <col min="9743" max="9744" width="20.6640625" style="96"/>
    <col min="9745" max="9745" width="12.33203125" style="96" customWidth="1"/>
    <col min="9746" max="9746" width="11" style="96" customWidth="1"/>
    <col min="9747" max="9747" width="0" style="96" hidden="1" customWidth="1"/>
    <col min="9748" max="9984" width="20.6640625" style="96"/>
    <col min="9985" max="9985" width="8" style="96" customWidth="1"/>
    <col min="9986" max="9986" width="10" style="96" customWidth="1"/>
    <col min="9987" max="9987" width="8.6640625" style="96" customWidth="1"/>
    <col min="9988" max="9988" width="7.33203125" style="96" customWidth="1"/>
    <col min="9989" max="9989" width="6.6640625" style="96" customWidth="1"/>
    <col min="9990" max="9990" width="3.6640625" style="96" customWidth="1"/>
    <col min="9991" max="9991" width="6.6640625" style="96" customWidth="1"/>
    <col min="9992" max="9993" width="7.44140625" style="96" customWidth="1"/>
    <col min="9994" max="9995" width="6.6640625" style="96" customWidth="1"/>
    <col min="9996" max="9996" width="3.6640625" style="96" customWidth="1"/>
    <col min="9997" max="9997" width="4.6640625" style="96" customWidth="1"/>
    <col min="9998" max="9998" width="4.44140625" style="96" customWidth="1"/>
    <col min="9999" max="10000" width="20.6640625" style="96"/>
    <col min="10001" max="10001" width="12.33203125" style="96" customWidth="1"/>
    <col min="10002" max="10002" width="11" style="96" customWidth="1"/>
    <col min="10003" max="10003" width="0" style="96" hidden="1" customWidth="1"/>
    <col min="10004" max="10240" width="20.6640625" style="96"/>
    <col min="10241" max="10241" width="8" style="96" customWidth="1"/>
    <col min="10242" max="10242" width="10" style="96" customWidth="1"/>
    <col min="10243" max="10243" width="8.6640625" style="96" customWidth="1"/>
    <col min="10244" max="10244" width="7.33203125" style="96" customWidth="1"/>
    <col min="10245" max="10245" width="6.6640625" style="96" customWidth="1"/>
    <col min="10246" max="10246" width="3.6640625" style="96" customWidth="1"/>
    <col min="10247" max="10247" width="6.6640625" style="96" customWidth="1"/>
    <col min="10248" max="10249" width="7.44140625" style="96" customWidth="1"/>
    <col min="10250" max="10251" width="6.6640625" style="96" customWidth="1"/>
    <col min="10252" max="10252" width="3.6640625" style="96" customWidth="1"/>
    <col min="10253" max="10253" width="4.6640625" style="96" customWidth="1"/>
    <col min="10254" max="10254" width="4.44140625" style="96" customWidth="1"/>
    <col min="10255" max="10256" width="20.6640625" style="96"/>
    <col min="10257" max="10257" width="12.33203125" style="96" customWidth="1"/>
    <col min="10258" max="10258" width="11" style="96" customWidth="1"/>
    <col min="10259" max="10259" width="0" style="96" hidden="1" customWidth="1"/>
    <col min="10260" max="10496" width="20.6640625" style="96"/>
    <col min="10497" max="10497" width="8" style="96" customWidth="1"/>
    <col min="10498" max="10498" width="10" style="96" customWidth="1"/>
    <col min="10499" max="10499" width="8.6640625" style="96" customWidth="1"/>
    <col min="10500" max="10500" width="7.33203125" style="96" customWidth="1"/>
    <col min="10501" max="10501" width="6.6640625" style="96" customWidth="1"/>
    <col min="10502" max="10502" width="3.6640625" style="96" customWidth="1"/>
    <col min="10503" max="10503" width="6.6640625" style="96" customWidth="1"/>
    <col min="10504" max="10505" width="7.44140625" style="96" customWidth="1"/>
    <col min="10506" max="10507" width="6.6640625" style="96" customWidth="1"/>
    <col min="10508" max="10508" width="3.6640625" style="96" customWidth="1"/>
    <col min="10509" max="10509" width="4.6640625" style="96" customWidth="1"/>
    <col min="10510" max="10510" width="4.44140625" style="96" customWidth="1"/>
    <col min="10511" max="10512" width="20.6640625" style="96"/>
    <col min="10513" max="10513" width="12.33203125" style="96" customWidth="1"/>
    <col min="10514" max="10514" width="11" style="96" customWidth="1"/>
    <col min="10515" max="10515" width="0" style="96" hidden="1" customWidth="1"/>
    <col min="10516" max="10752" width="20.6640625" style="96"/>
    <col min="10753" max="10753" width="8" style="96" customWidth="1"/>
    <col min="10754" max="10754" width="10" style="96" customWidth="1"/>
    <col min="10755" max="10755" width="8.6640625" style="96" customWidth="1"/>
    <col min="10756" max="10756" width="7.33203125" style="96" customWidth="1"/>
    <col min="10757" max="10757" width="6.6640625" style="96" customWidth="1"/>
    <col min="10758" max="10758" width="3.6640625" style="96" customWidth="1"/>
    <col min="10759" max="10759" width="6.6640625" style="96" customWidth="1"/>
    <col min="10760" max="10761" width="7.44140625" style="96" customWidth="1"/>
    <col min="10762" max="10763" width="6.6640625" style="96" customWidth="1"/>
    <col min="10764" max="10764" width="3.6640625" style="96" customWidth="1"/>
    <col min="10765" max="10765" width="4.6640625" style="96" customWidth="1"/>
    <col min="10766" max="10766" width="4.44140625" style="96" customWidth="1"/>
    <col min="10767" max="10768" width="20.6640625" style="96"/>
    <col min="10769" max="10769" width="12.33203125" style="96" customWidth="1"/>
    <col min="10770" max="10770" width="11" style="96" customWidth="1"/>
    <col min="10771" max="10771" width="0" style="96" hidden="1" customWidth="1"/>
    <col min="10772" max="11008" width="20.6640625" style="96"/>
    <col min="11009" max="11009" width="8" style="96" customWidth="1"/>
    <col min="11010" max="11010" width="10" style="96" customWidth="1"/>
    <col min="11011" max="11011" width="8.6640625" style="96" customWidth="1"/>
    <col min="11012" max="11012" width="7.33203125" style="96" customWidth="1"/>
    <col min="11013" max="11013" width="6.6640625" style="96" customWidth="1"/>
    <col min="11014" max="11014" width="3.6640625" style="96" customWidth="1"/>
    <col min="11015" max="11015" width="6.6640625" style="96" customWidth="1"/>
    <col min="11016" max="11017" width="7.44140625" style="96" customWidth="1"/>
    <col min="11018" max="11019" width="6.6640625" style="96" customWidth="1"/>
    <col min="11020" max="11020" width="3.6640625" style="96" customWidth="1"/>
    <col min="11021" max="11021" width="4.6640625" style="96" customWidth="1"/>
    <col min="11022" max="11022" width="4.44140625" style="96" customWidth="1"/>
    <col min="11023" max="11024" width="20.6640625" style="96"/>
    <col min="11025" max="11025" width="12.33203125" style="96" customWidth="1"/>
    <col min="11026" max="11026" width="11" style="96" customWidth="1"/>
    <col min="11027" max="11027" width="0" style="96" hidden="1" customWidth="1"/>
    <col min="11028" max="11264" width="20.6640625" style="96"/>
    <col min="11265" max="11265" width="8" style="96" customWidth="1"/>
    <col min="11266" max="11266" width="10" style="96" customWidth="1"/>
    <col min="11267" max="11267" width="8.6640625" style="96" customWidth="1"/>
    <col min="11268" max="11268" width="7.33203125" style="96" customWidth="1"/>
    <col min="11269" max="11269" width="6.6640625" style="96" customWidth="1"/>
    <col min="11270" max="11270" width="3.6640625" style="96" customWidth="1"/>
    <col min="11271" max="11271" width="6.6640625" style="96" customWidth="1"/>
    <col min="11272" max="11273" width="7.44140625" style="96" customWidth="1"/>
    <col min="11274" max="11275" width="6.6640625" style="96" customWidth="1"/>
    <col min="11276" max="11276" width="3.6640625" style="96" customWidth="1"/>
    <col min="11277" max="11277" width="4.6640625" style="96" customWidth="1"/>
    <col min="11278" max="11278" width="4.44140625" style="96" customWidth="1"/>
    <col min="11279" max="11280" width="20.6640625" style="96"/>
    <col min="11281" max="11281" width="12.33203125" style="96" customWidth="1"/>
    <col min="11282" max="11282" width="11" style="96" customWidth="1"/>
    <col min="11283" max="11283" width="0" style="96" hidden="1" customWidth="1"/>
    <col min="11284" max="11520" width="20.6640625" style="96"/>
    <col min="11521" max="11521" width="8" style="96" customWidth="1"/>
    <col min="11522" max="11522" width="10" style="96" customWidth="1"/>
    <col min="11523" max="11523" width="8.6640625" style="96" customWidth="1"/>
    <col min="11524" max="11524" width="7.33203125" style="96" customWidth="1"/>
    <col min="11525" max="11525" width="6.6640625" style="96" customWidth="1"/>
    <col min="11526" max="11526" width="3.6640625" style="96" customWidth="1"/>
    <col min="11527" max="11527" width="6.6640625" style="96" customWidth="1"/>
    <col min="11528" max="11529" width="7.44140625" style="96" customWidth="1"/>
    <col min="11530" max="11531" width="6.6640625" style="96" customWidth="1"/>
    <col min="11532" max="11532" width="3.6640625" style="96" customWidth="1"/>
    <col min="11533" max="11533" width="4.6640625" style="96" customWidth="1"/>
    <col min="11534" max="11534" width="4.44140625" style="96" customWidth="1"/>
    <col min="11535" max="11536" width="20.6640625" style="96"/>
    <col min="11537" max="11537" width="12.33203125" style="96" customWidth="1"/>
    <col min="11538" max="11538" width="11" style="96" customWidth="1"/>
    <col min="11539" max="11539" width="0" style="96" hidden="1" customWidth="1"/>
    <col min="11540" max="11776" width="20.6640625" style="96"/>
    <col min="11777" max="11777" width="8" style="96" customWidth="1"/>
    <col min="11778" max="11778" width="10" style="96" customWidth="1"/>
    <col min="11779" max="11779" width="8.6640625" style="96" customWidth="1"/>
    <col min="11780" max="11780" width="7.33203125" style="96" customWidth="1"/>
    <col min="11781" max="11781" width="6.6640625" style="96" customWidth="1"/>
    <col min="11782" max="11782" width="3.6640625" style="96" customWidth="1"/>
    <col min="11783" max="11783" width="6.6640625" style="96" customWidth="1"/>
    <col min="11784" max="11785" width="7.44140625" style="96" customWidth="1"/>
    <col min="11786" max="11787" width="6.6640625" style="96" customWidth="1"/>
    <col min="11788" max="11788" width="3.6640625" style="96" customWidth="1"/>
    <col min="11789" max="11789" width="4.6640625" style="96" customWidth="1"/>
    <col min="11790" max="11790" width="4.44140625" style="96" customWidth="1"/>
    <col min="11791" max="11792" width="20.6640625" style="96"/>
    <col min="11793" max="11793" width="12.33203125" style="96" customWidth="1"/>
    <col min="11794" max="11794" width="11" style="96" customWidth="1"/>
    <col min="11795" max="11795" width="0" style="96" hidden="1" customWidth="1"/>
    <col min="11796" max="12032" width="20.6640625" style="96"/>
    <col min="12033" max="12033" width="8" style="96" customWidth="1"/>
    <col min="12034" max="12034" width="10" style="96" customWidth="1"/>
    <col min="12035" max="12035" width="8.6640625" style="96" customWidth="1"/>
    <col min="12036" max="12036" width="7.33203125" style="96" customWidth="1"/>
    <col min="12037" max="12037" width="6.6640625" style="96" customWidth="1"/>
    <col min="12038" max="12038" width="3.6640625" style="96" customWidth="1"/>
    <col min="12039" max="12039" width="6.6640625" style="96" customWidth="1"/>
    <col min="12040" max="12041" width="7.44140625" style="96" customWidth="1"/>
    <col min="12042" max="12043" width="6.6640625" style="96" customWidth="1"/>
    <col min="12044" max="12044" width="3.6640625" style="96" customWidth="1"/>
    <col min="12045" max="12045" width="4.6640625" style="96" customWidth="1"/>
    <col min="12046" max="12046" width="4.44140625" style="96" customWidth="1"/>
    <col min="12047" max="12048" width="20.6640625" style="96"/>
    <col min="12049" max="12049" width="12.33203125" style="96" customWidth="1"/>
    <col min="12050" max="12050" width="11" style="96" customWidth="1"/>
    <col min="12051" max="12051" width="0" style="96" hidden="1" customWidth="1"/>
    <col min="12052" max="12288" width="20.6640625" style="96"/>
    <col min="12289" max="12289" width="8" style="96" customWidth="1"/>
    <col min="12290" max="12290" width="10" style="96" customWidth="1"/>
    <col min="12291" max="12291" width="8.6640625" style="96" customWidth="1"/>
    <col min="12292" max="12292" width="7.33203125" style="96" customWidth="1"/>
    <col min="12293" max="12293" width="6.6640625" style="96" customWidth="1"/>
    <col min="12294" max="12294" width="3.6640625" style="96" customWidth="1"/>
    <col min="12295" max="12295" width="6.6640625" style="96" customWidth="1"/>
    <col min="12296" max="12297" width="7.44140625" style="96" customWidth="1"/>
    <col min="12298" max="12299" width="6.6640625" style="96" customWidth="1"/>
    <col min="12300" max="12300" width="3.6640625" style="96" customWidth="1"/>
    <col min="12301" max="12301" width="4.6640625" style="96" customWidth="1"/>
    <col min="12302" max="12302" width="4.44140625" style="96" customWidth="1"/>
    <col min="12303" max="12304" width="20.6640625" style="96"/>
    <col min="12305" max="12305" width="12.33203125" style="96" customWidth="1"/>
    <col min="12306" max="12306" width="11" style="96" customWidth="1"/>
    <col min="12307" max="12307" width="0" style="96" hidden="1" customWidth="1"/>
    <col min="12308" max="12544" width="20.6640625" style="96"/>
    <col min="12545" max="12545" width="8" style="96" customWidth="1"/>
    <col min="12546" max="12546" width="10" style="96" customWidth="1"/>
    <col min="12547" max="12547" width="8.6640625" style="96" customWidth="1"/>
    <col min="12548" max="12548" width="7.33203125" style="96" customWidth="1"/>
    <col min="12549" max="12549" width="6.6640625" style="96" customWidth="1"/>
    <col min="12550" max="12550" width="3.6640625" style="96" customWidth="1"/>
    <col min="12551" max="12551" width="6.6640625" style="96" customWidth="1"/>
    <col min="12552" max="12553" width="7.44140625" style="96" customWidth="1"/>
    <col min="12554" max="12555" width="6.6640625" style="96" customWidth="1"/>
    <col min="12556" max="12556" width="3.6640625" style="96" customWidth="1"/>
    <col min="12557" max="12557" width="4.6640625" style="96" customWidth="1"/>
    <col min="12558" max="12558" width="4.44140625" style="96" customWidth="1"/>
    <col min="12559" max="12560" width="20.6640625" style="96"/>
    <col min="12561" max="12561" width="12.33203125" style="96" customWidth="1"/>
    <col min="12562" max="12562" width="11" style="96" customWidth="1"/>
    <col min="12563" max="12563" width="0" style="96" hidden="1" customWidth="1"/>
    <col min="12564" max="12800" width="20.6640625" style="96"/>
    <col min="12801" max="12801" width="8" style="96" customWidth="1"/>
    <col min="12802" max="12802" width="10" style="96" customWidth="1"/>
    <col min="12803" max="12803" width="8.6640625" style="96" customWidth="1"/>
    <col min="12804" max="12804" width="7.33203125" style="96" customWidth="1"/>
    <col min="12805" max="12805" width="6.6640625" style="96" customWidth="1"/>
    <col min="12806" max="12806" width="3.6640625" style="96" customWidth="1"/>
    <col min="12807" max="12807" width="6.6640625" style="96" customWidth="1"/>
    <col min="12808" max="12809" width="7.44140625" style="96" customWidth="1"/>
    <col min="12810" max="12811" width="6.6640625" style="96" customWidth="1"/>
    <col min="12812" max="12812" width="3.6640625" style="96" customWidth="1"/>
    <col min="12813" max="12813" width="4.6640625" style="96" customWidth="1"/>
    <col min="12814" max="12814" width="4.44140625" style="96" customWidth="1"/>
    <col min="12815" max="12816" width="20.6640625" style="96"/>
    <col min="12817" max="12817" width="12.33203125" style="96" customWidth="1"/>
    <col min="12818" max="12818" width="11" style="96" customWidth="1"/>
    <col min="12819" max="12819" width="0" style="96" hidden="1" customWidth="1"/>
    <col min="12820" max="13056" width="20.6640625" style="96"/>
    <col min="13057" max="13057" width="8" style="96" customWidth="1"/>
    <col min="13058" max="13058" width="10" style="96" customWidth="1"/>
    <col min="13059" max="13059" width="8.6640625" style="96" customWidth="1"/>
    <col min="13060" max="13060" width="7.33203125" style="96" customWidth="1"/>
    <col min="13061" max="13061" width="6.6640625" style="96" customWidth="1"/>
    <col min="13062" max="13062" width="3.6640625" style="96" customWidth="1"/>
    <col min="13063" max="13063" width="6.6640625" style="96" customWidth="1"/>
    <col min="13064" max="13065" width="7.44140625" style="96" customWidth="1"/>
    <col min="13066" max="13067" width="6.6640625" style="96" customWidth="1"/>
    <col min="13068" max="13068" width="3.6640625" style="96" customWidth="1"/>
    <col min="13069" max="13069" width="4.6640625" style="96" customWidth="1"/>
    <col min="13070" max="13070" width="4.44140625" style="96" customWidth="1"/>
    <col min="13071" max="13072" width="20.6640625" style="96"/>
    <col min="13073" max="13073" width="12.33203125" style="96" customWidth="1"/>
    <col min="13074" max="13074" width="11" style="96" customWidth="1"/>
    <col min="13075" max="13075" width="0" style="96" hidden="1" customWidth="1"/>
    <col min="13076" max="13312" width="20.6640625" style="96"/>
    <col min="13313" max="13313" width="8" style="96" customWidth="1"/>
    <col min="13314" max="13314" width="10" style="96" customWidth="1"/>
    <col min="13315" max="13315" width="8.6640625" style="96" customWidth="1"/>
    <col min="13316" max="13316" width="7.33203125" style="96" customWidth="1"/>
    <col min="13317" max="13317" width="6.6640625" style="96" customWidth="1"/>
    <col min="13318" max="13318" width="3.6640625" style="96" customWidth="1"/>
    <col min="13319" max="13319" width="6.6640625" style="96" customWidth="1"/>
    <col min="13320" max="13321" width="7.44140625" style="96" customWidth="1"/>
    <col min="13322" max="13323" width="6.6640625" style="96" customWidth="1"/>
    <col min="13324" max="13324" width="3.6640625" style="96" customWidth="1"/>
    <col min="13325" max="13325" width="4.6640625" style="96" customWidth="1"/>
    <col min="13326" max="13326" width="4.44140625" style="96" customWidth="1"/>
    <col min="13327" max="13328" width="20.6640625" style="96"/>
    <col min="13329" max="13329" width="12.33203125" style="96" customWidth="1"/>
    <col min="13330" max="13330" width="11" style="96" customWidth="1"/>
    <col min="13331" max="13331" width="0" style="96" hidden="1" customWidth="1"/>
    <col min="13332" max="13568" width="20.6640625" style="96"/>
    <col min="13569" max="13569" width="8" style="96" customWidth="1"/>
    <col min="13570" max="13570" width="10" style="96" customWidth="1"/>
    <col min="13571" max="13571" width="8.6640625" style="96" customWidth="1"/>
    <col min="13572" max="13572" width="7.33203125" style="96" customWidth="1"/>
    <col min="13573" max="13573" width="6.6640625" style="96" customWidth="1"/>
    <col min="13574" max="13574" width="3.6640625" style="96" customWidth="1"/>
    <col min="13575" max="13575" width="6.6640625" style="96" customWidth="1"/>
    <col min="13576" max="13577" width="7.44140625" style="96" customWidth="1"/>
    <col min="13578" max="13579" width="6.6640625" style="96" customWidth="1"/>
    <col min="13580" max="13580" width="3.6640625" style="96" customWidth="1"/>
    <col min="13581" max="13581" width="4.6640625" style="96" customWidth="1"/>
    <col min="13582" max="13582" width="4.44140625" style="96" customWidth="1"/>
    <col min="13583" max="13584" width="20.6640625" style="96"/>
    <col min="13585" max="13585" width="12.33203125" style="96" customWidth="1"/>
    <col min="13586" max="13586" width="11" style="96" customWidth="1"/>
    <col min="13587" max="13587" width="0" style="96" hidden="1" customWidth="1"/>
    <col min="13588" max="13824" width="20.6640625" style="96"/>
    <col min="13825" max="13825" width="8" style="96" customWidth="1"/>
    <col min="13826" max="13826" width="10" style="96" customWidth="1"/>
    <col min="13827" max="13827" width="8.6640625" style="96" customWidth="1"/>
    <col min="13828" max="13828" width="7.33203125" style="96" customWidth="1"/>
    <col min="13829" max="13829" width="6.6640625" style="96" customWidth="1"/>
    <col min="13830" max="13830" width="3.6640625" style="96" customWidth="1"/>
    <col min="13831" max="13831" width="6.6640625" style="96" customWidth="1"/>
    <col min="13832" max="13833" width="7.44140625" style="96" customWidth="1"/>
    <col min="13834" max="13835" width="6.6640625" style="96" customWidth="1"/>
    <col min="13836" max="13836" width="3.6640625" style="96" customWidth="1"/>
    <col min="13837" max="13837" width="4.6640625" style="96" customWidth="1"/>
    <col min="13838" max="13838" width="4.44140625" style="96" customWidth="1"/>
    <col min="13839" max="13840" width="20.6640625" style="96"/>
    <col min="13841" max="13841" width="12.33203125" style="96" customWidth="1"/>
    <col min="13842" max="13842" width="11" style="96" customWidth="1"/>
    <col min="13843" max="13843" width="0" style="96" hidden="1" customWidth="1"/>
    <col min="13844" max="14080" width="20.6640625" style="96"/>
    <col min="14081" max="14081" width="8" style="96" customWidth="1"/>
    <col min="14082" max="14082" width="10" style="96" customWidth="1"/>
    <col min="14083" max="14083" width="8.6640625" style="96" customWidth="1"/>
    <col min="14084" max="14084" width="7.33203125" style="96" customWidth="1"/>
    <col min="14085" max="14085" width="6.6640625" style="96" customWidth="1"/>
    <col min="14086" max="14086" width="3.6640625" style="96" customWidth="1"/>
    <col min="14087" max="14087" width="6.6640625" style="96" customWidth="1"/>
    <col min="14088" max="14089" width="7.44140625" style="96" customWidth="1"/>
    <col min="14090" max="14091" width="6.6640625" style="96" customWidth="1"/>
    <col min="14092" max="14092" width="3.6640625" style="96" customWidth="1"/>
    <col min="14093" max="14093" width="4.6640625" style="96" customWidth="1"/>
    <col min="14094" max="14094" width="4.44140625" style="96" customWidth="1"/>
    <col min="14095" max="14096" width="20.6640625" style="96"/>
    <col min="14097" max="14097" width="12.33203125" style="96" customWidth="1"/>
    <col min="14098" max="14098" width="11" style="96" customWidth="1"/>
    <col min="14099" max="14099" width="0" style="96" hidden="1" customWidth="1"/>
    <col min="14100" max="14336" width="20.6640625" style="96"/>
    <col min="14337" max="14337" width="8" style="96" customWidth="1"/>
    <col min="14338" max="14338" width="10" style="96" customWidth="1"/>
    <col min="14339" max="14339" width="8.6640625" style="96" customWidth="1"/>
    <col min="14340" max="14340" width="7.33203125" style="96" customWidth="1"/>
    <col min="14341" max="14341" width="6.6640625" style="96" customWidth="1"/>
    <col min="14342" max="14342" width="3.6640625" style="96" customWidth="1"/>
    <col min="14343" max="14343" width="6.6640625" style="96" customWidth="1"/>
    <col min="14344" max="14345" width="7.44140625" style="96" customWidth="1"/>
    <col min="14346" max="14347" width="6.6640625" style="96" customWidth="1"/>
    <col min="14348" max="14348" width="3.6640625" style="96" customWidth="1"/>
    <col min="14349" max="14349" width="4.6640625" style="96" customWidth="1"/>
    <col min="14350" max="14350" width="4.44140625" style="96" customWidth="1"/>
    <col min="14351" max="14352" width="20.6640625" style="96"/>
    <col min="14353" max="14353" width="12.33203125" style="96" customWidth="1"/>
    <col min="14354" max="14354" width="11" style="96" customWidth="1"/>
    <col min="14355" max="14355" width="0" style="96" hidden="1" customWidth="1"/>
    <col min="14356" max="14592" width="20.6640625" style="96"/>
    <col min="14593" max="14593" width="8" style="96" customWidth="1"/>
    <col min="14594" max="14594" width="10" style="96" customWidth="1"/>
    <col min="14595" max="14595" width="8.6640625" style="96" customWidth="1"/>
    <col min="14596" max="14596" width="7.33203125" style="96" customWidth="1"/>
    <col min="14597" max="14597" width="6.6640625" style="96" customWidth="1"/>
    <col min="14598" max="14598" width="3.6640625" style="96" customWidth="1"/>
    <col min="14599" max="14599" width="6.6640625" style="96" customWidth="1"/>
    <col min="14600" max="14601" width="7.44140625" style="96" customWidth="1"/>
    <col min="14602" max="14603" width="6.6640625" style="96" customWidth="1"/>
    <col min="14604" max="14604" width="3.6640625" style="96" customWidth="1"/>
    <col min="14605" max="14605" width="4.6640625" style="96" customWidth="1"/>
    <col min="14606" max="14606" width="4.44140625" style="96" customWidth="1"/>
    <col min="14607" max="14608" width="20.6640625" style="96"/>
    <col min="14609" max="14609" width="12.33203125" style="96" customWidth="1"/>
    <col min="14610" max="14610" width="11" style="96" customWidth="1"/>
    <col min="14611" max="14611" width="0" style="96" hidden="1" customWidth="1"/>
    <col min="14612" max="14848" width="20.6640625" style="96"/>
    <col min="14849" max="14849" width="8" style="96" customWidth="1"/>
    <col min="14850" max="14850" width="10" style="96" customWidth="1"/>
    <col min="14851" max="14851" width="8.6640625" style="96" customWidth="1"/>
    <col min="14852" max="14852" width="7.33203125" style="96" customWidth="1"/>
    <col min="14853" max="14853" width="6.6640625" style="96" customWidth="1"/>
    <col min="14854" max="14854" width="3.6640625" style="96" customWidth="1"/>
    <col min="14855" max="14855" width="6.6640625" style="96" customWidth="1"/>
    <col min="14856" max="14857" width="7.44140625" style="96" customWidth="1"/>
    <col min="14858" max="14859" width="6.6640625" style="96" customWidth="1"/>
    <col min="14860" max="14860" width="3.6640625" style="96" customWidth="1"/>
    <col min="14861" max="14861" width="4.6640625" style="96" customWidth="1"/>
    <col min="14862" max="14862" width="4.44140625" style="96" customWidth="1"/>
    <col min="14863" max="14864" width="20.6640625" style="96"/>
    <col min="14865" max="14865" width="12.33203125" style="96" customWidth="1"/>
    <col min="14866" max="14866" width="11" style="96" customWidth="1"/>
    <col min="14867" max="14867" width="0" style="96" hidden="1" customWidth="1"/>
    <col min="14868" max="15104" width="20.6640625" style="96"/>
    <col min="15105" max="15105" width="8" style="96" customWidth="1"/>
    <col min="15106" max="15106" width="10" style="96" customWidth="1"/>
    <col min="15107" max="15107" width="8.6640625" style="96" customWidth="1"/>
    <col min="15108" max="15108" width="7.33203125" style="96" customWidth="1"/>
    <col min="15109" max="15109" width="6.6640625" style="96" customWidth="1"/>
    <col min="15110" max="15110" width="3.6640625" style="96" customWidth="1"/>
    <col min="15111" max="15111" width="6.6640625" style="96" customWidth="1"/>
    <col min="15112" max="15113" width="7.44140625" style="96" customWidth="1"/>
    <col min="15114" max="15115" width="6.6640625" style="96" customWidth="1"/>
    <col min="15116" max="15116" width="3.6640625" style="96" customWidth="1"/>
    <col min="15117" max="15117" width="4.6640625" style="96" customWidth="1"/>
    <col min="15118" max="15118" width="4.44140625" style="96" customWidth="1"/>
    <col min="15119" max="15120" width="20.6640625" style="96"/>
    <col min="15121" max="15121" width="12.33203125" style="96" customWidth="1"/>
    <col min="15122" max="15122" width="11" style="96" customWidth="1"/>
    <col min="15123" max="15123" width="0" style="96" hidden="1" customWidth="1"/>
    <col min="15124" max="15360" width="20.6640625" style="96"/>
    <col min="15361" max="15361" width="8" style="96" customWidth="1"/>
    <col min="15362" max="15362" width="10" style="96" customWidth="1"/>
    <col min="15363" max="15363" width="8.6640625" style="96" customWidth="1"/>
    <col min="15364" max="15364" width="7.33203125" style="96" customWidth="1"/>
    <col min="15365" max="15365" width="6.6640625" style="96" customWidth="1"/>
    <col min="15366" max="15366" width="3.6640625" style="96" customWidth="1"/>
    <col min="15367" max="15367" width="6.6640625" style="96" customWidth="1"/>
    <col min="15368" max="15369" width="7.44140625" style="96" customWidth="1"/>
    <col min="15370" max="15371" width="6.6640625" style="96" customWidth="1"/>
    <col min="15372" max="15372" width="3.6640625" style="96" customWidth="1"/>
    <col min="15373" max="15373" width="4.6640625" style="96" customWidth="1"/>
    <col min="15374" max="15374" width="4.44140625" style="96" customWidth="1"/>
    <col min="15375" max="15376" width="20.6640625" style="96"/>
    <col min="15377" max="15377" width="12.33203125" style="96" customWidth="1"/>
    <col min="15378" max="15378" width="11" style="96" customWidth="1"/>
    <col min="15379" max="15379" width="0" style="96" hidden="1" customWidth="1"/>
    <col min="15380" max="15616" width="20.6640625" style="96"/>
    <col min="15617" max="15617" width="8" style="96" customWidth="1"/>
    <col min="15618" max="15618" width="10" style="96" customWidth="1"/>
    <col min="15619" max="15619" width="8.6640625" style="96" customWidth="1"/>
    <col min="15620" max="15620" width="7.33203125" style="96" customWidth="1"/>
    <col min="15621" max="15621" width="6.6640625" style="96" customWidth="1"/>
    <col min="15622" max="15622" width="3.6640625" style="96" customWidth="1"/>
    <col min="15623" max="15623" width="6.6640625" style="96" customWidth="1"/>
    <col min="15624" max="15625" width="7.44140625" style="96" customWidth="1"/>
    <col min="15626" max="15627" width="6.6640625" style="96" customWidth="1"/>
    <col min="15628" max="15628" width="3.6640625" style="96" customWidth="1"/>
    <col min="15629" max="15629" width="4.6640625" style="96" customWidth="1"/>
    <col min="15630" max="15630" width="4.44140625" style="96" customWidth="1"/>
    <col min="15631" max="15632" width="20.6640625" style="96"/>
    <col min="15633" max="15633" width="12.33203125" style="96" customWidth="1"/>
    <col min="15634" max="15634" width="11" style="96" customWidth="1"/>
    <col min="15635" max="15635" width="0" style="96" hidden="1" customWidth="1"/>
    <col min="15636" max="15872" width="20.6640625" style="96"/>
    <col min="15873" max="15873" width="8" style="96" customWidth="1"/>
    <col min="15874" max="15874" width="10" style="96" customWidth="1"/>
    <col min="15875" max="15875" width="8.6640625" style="96" customWidth="1"/>
    <col min="15876" max="15876" width="7.33203125" style="96" customWidth="1"/>
    <col min="15877" max="15877" width="6.6640625" style="96" customWidth="1"/>
    <col min="15878" max="15878" width="3.6640625" style="96" customWidth="1"/>
    <col min="15879" max="15879" width="6.6640625" style="96" customWidth="1"/>
    <col min="15880" max="15881" width="7.44140625" style="96" customWidth="1"/>
    <col min="15882" max="15883" width="6.6640625" style="96" customWidth="1"/>
    <col min="15884" max="15884" width="3.6640625" style="96" customWidth="1"/>
    <col min="15885" max="15885" width="4.6640625" style="96" customWidth="1"/>
    <col min="15886" max="15886" width="4.44140625" style="96" customWidth="1"/>
    <col min="15887" max="15888" width="20.6640625" style="96"/>
    <col min="15889" max="15889" width="12.33203125" style="96" customWidth="1"/>
    <col min="15890" max="15890" width="11" style="96" customWidth="1"/>
    <col min="15891" max="15891" width="0" style="96" hidden="1" customWidth="1"/>
    <col min="15892" max="16128" width="20.6640625" style="96"/>
    <col min="16129" max="16129" width="8" style="96" customWidth="1"/>
    <col min="16130" max="16130" width="10" style="96" customWidth="1"/>
    <col min="16131" max="16131" width="8.6640625" style="96" customWidth="1"/>
    <col min="16132" max="16132" width="7.33203125" style="96" customWidth="1"/>
    <col min="16133" max="16133" width="6.6640625" style="96" customWidth="1"/>
    <col min="16134" max="16134" width="3.6640625" style="96" customWidth="1"/>
    <col min="16135" max="16135" width="6.6640625" style="96" customWidth="1"/>
    <col min="16136" max="16137" width="7.44140625" style="96" customWidth="1"/>
    <col min="16138" max="16139" width="6.6640625" style="96" customWidth="1"/>
    <col min="16140" max="16140" width="3.6640625" style="96" customWidth="1"/>
    <col min="16141" max="16141" width="4.6640625" style="96" customWidth="1"/>
    <col min="16142" max="16142" width="4.44140625" style="96" customWidth="1"/>
    <col min="16143" max="16144" width="20.6640625" style="96"/>
    <col min="16145" max="16145" width="12.33203125" style="96" customWidth="1"/>
    <col min="16146" max="16146" width="11" style="96" customWidth="1"/>
    <col min="16147" max="16147" width="0" style="96" hidden="1" customWidth="1"/>
    <col min="16148" max="16384" width="20.6640625" style="96"/>
  </cols>
  <sheetData>
    <row r="1" spans="1:31" ht="15.6" x14ac:dyDescent="0.3">
      <c r="A1" s="315"/>
      <c r="B1" s="363"/>
      <c r="C1" s="317" t="s">
        <v>94</v>
      </c>
      <c r="D1" s="318"/>
      <c r="E1" s="318"/>
      <c r="F1" s="318"/>
      <c r="G1" s="316"/>
      <c r="H1" s="319"/>
      <c r="I1" s="319"/>
      <c r="J1" s="316"/>
      <c r="K1" s="316"/>
      <c r="L1" s="316"/>
      <c r="M1" s="316"/>
      <c r="N1" s="316"/>
      <c r="O1" s="316"/>
      <c r="P1" s="316"/>
      <c r="Q1" s="316"/>
      <c r="R1" s="320"/>
      <c r="S1" s="317" t="s">
        <v>94</v>
      </c>
      <c r="T1" s="318"/>
      <c r="U1" s="318"/>
      <c r="V1" s="316"/>
      <c r="W1" s="316"/>
      <c r="X1" s="316"/>
      <c r="Y1" s="316"/>
      <c r="Z1" s="316"/>
      <c r="AA1" s="316"/>
      <c r="AB1" s="316"/>
      <c r="AC1" s="412"/>
      <c r="AD1" s="316"/>
      <c r="AE1" s="316"/>
    </row>
    <row r="2" spans="1:31" s="99" customFormat="1" ht="22.5" customHeight="1" x14ac:dyDescent="0.3">
      <c r="A2" s="95"/>
      <c r="B2" s="364"/>
      <c r="F2" s="100"/>
      <c r="G2" s="100"/>
      <c r="H2" s="100"/>
      <c r="I2" s="97"/>
      <c r="J2" s="97"/>
      <c r="K2" s="97"/>
      <c r="L2" s="97"/>
      <c r="M2" s="96"/>
      <c r="N2" s="96"/>
      <c r="O2" s="95"/>
      <c r="S2" s="100"/>
      <c r="T2" s="100"/>
      <c r="U2" s="100"/>
      <c r="V2" s="100"/>
      <c r="W2" s="97"/>
      <c r="X2" s="97"/>
      <c r="Y2" s="97"/>
      <c r="Z2" s="97"/>
      <c r="AA2" s="96"/>
      <c r="AB2" s="96"/>
      <c r="AC2" s="353"/>
      <c r="AD2" s="96"/>
    </row>
    <row r="3" spans="1:31" s="64" customFormat="1" ht="15.6" x14ac:dyDescent="0.3">
      <c r="B3" s="355"/>
      <c r="L3" s="101"/>
      <c r="V3" s="311">
        <v>0.3</v>
      </c>
      <c r="W3" s="313">
        <v>0.7</v>
      </c>
      <c r="X3" s="312">
        <v>0</v>
      </c>
      <c r="Y3" s="518" t="str">
        <f>IF(AND(COUNT(V3:X3)=3,SUM(V3:X3)&lt;&gt;1),"Error","")</f>
        <v/>
      </c>
      <c r="Z3" s="519"/>
      <c r="AB3" s="102"/>
      <c r="AC3" s="350"/>
      <c r="AD3" s="103"/>
      <c r="AE3" s="99"/>
    </row>
    <row r="4" spans="1:31" s="64" customFormat="1" ht="15.6" x14ac:dyDescent="0.3">
      <c r="B4" s="355"/>
      <c r="C4" s="104" t="s">
        <v>95</v>
      </c>
      <c r="G4" s="311">
        <v>0.3</v>
      </c>
      <c r="H4" s="312">
        <v>0.7</v>
      </c>
      <c r="I4" s="518" t="str">
        <f>IF(AND(COUNT(G4:H4)=2,SUM(G4:H4)&lt;&gt;1),"Error","")</f>
        <v/>
      </c>
      <c r="J4" s="519"/>
      <c r="L4" s="101"/>
      <c r="R4" s="104" t="s">
        <v>95</v>
      </c>
      <c r="V4" s="311">
        <v>0</v>
      </c>
      <c r="W4" s="313">
        <v>0</v>
      </c>
      <c r="X4" s="312">
        <v>1</v>
      </c>
      <c r="Y4" s="518" t="str">
        <f t="shared" ref="Y4:Y5" si="0">IF(AND(COUNT(V4:X4)=3,SUM(V4:X4)&lt;&gt;1),"Error","")</f>
        <v/>
      </c>
      <c r="Z4" s="519"/>
      <c r="AB4" s="102"/>
      <c r="AC4" s="350"/>
      <c r="AD4" s="103"/>
      <c r="AE4" s="99"/>
    </row>
    <row r="5" spans="1:31" s="64" customFormat="1" ht="15.6" x14ac:dyDescent="0.3">
      <c r="B5" s="356" t="s">
        <v>96</v>
      </c>
      <c r="C5" s="65" t="s">
        <v>97</v>
      </c>
      <c r="F5" s="65" t="s">
        <v>90</v>
      </c>
      <c r="G5" s="311">
        <v>0.8</v>
      </c>
      <c r="H5" s="312">
        <v>0.2</v>
      </c>
      <c r="I5" s="518" t="str">
        <f>IF(AND(COUNT(G5:H5)=2,SUM(G5:H5)&lt;&gt;1),"Error","")</f>
        <v/>
      </c>
      <c r="J5" s="519"/>
      <c r="L5" s="101"/>
      <c r="P5" s="106" t="s">
        <v>96</v>
      </c>
      <c r="R5" s="65" t="s">
        <v>97</v>
      </c>
      <c r="U5" s="65" t="s">
        <v>90</v>
      </c>
      <c r="V5" s="311">
        <v>0.2</v>
      </c>
      <c r="W5" s="313">
        <v>0</v>
      </c>
      <c r="X5" s="312">
        <v>0.8</v>
      </c>
      <c r="Y5" s="518" t="str">
        <f t="shared" si="0"/>
        <v/>
      </c>
      <c r="Z5" s="519"/>
      <c r="AB5" s="102"/>
      <c r="AC5" s="350"/>
      <c r="AD5" s="103"/>
      <c r="AE5" s="99"/>
    </row>
    <row r="6" spans="1:31" s="64" customFormat="1" ht="15.6" hidden="1" x14ac:dyDescent="0.3">
      <c r="B6" s="357"/>
      <c r="L6" s="101"/>
      <c r="M6" s="107"/>
      <c r="P6" s="105"/>
      <c r="Q6" s="65"/>
      <c r="R6" s="99"/>
      <c r="U6" s="65"/>
      <c r="V6" s="108"/>
      <c r="W6" s="108"/>
      <c r="X6" s="108"/>
      <c r="Y6" s="97"/>
      <c r="Z6" s="97"/>
      <c r="AB6" s="102"/>
      <c r="AC6" s="350"/>
      <c r="AD6" s="103"/>
      <c r="AE6" s="99"/>
    </row>
    <row r="7" spans="1:31" s="64" customFormat="1" ht="15.6" hidden="1" x14ac:dyDescent="0.3">
      <c r="B7" s="358">
        <f>IF(C7="",1,0)</f>
        <v>1</v>
      </c>
      <c r="C7" s="110" t="str">
        <f>IF(COUNT(G4:H5)=0,"",IF(AND(G4+H4=1,G5+H5=1),"","Error: Sum Per Row is not = 1 in the Transition Matrix"))</f>
        <v/>
      </c>
      <c r="L7" s="101"/>
      <c r="P7" s="69"/>
      <c r="Q7" s="109">
        <f>IF(R7="",1,0)</f>
        <v>1</v>
      </c>
      <c r="R7" s="111" t="str">
        <f>IF(COUNT(V3:X5)=0,"",IF(AND(V3+W3+X3=1,V4+W4+X4=1,V5+W5+X5=1),"","Error: Sum Per Row is not = 1 in the Transition Matrix"))</f>
        <v/>
      </c>
      <c r="AB7" s="102"/>
      <c r="AC7" s="350"/>
      <c r="AD7" s="103"/>
      <c r="AE7" s="99"/>
    </row>
    <row r="8" spans="1:31" s="64" customFormat="1" ht="15.6" x14ac:dyDescent="0.3">
      <c r="B8" s="357"/>
      <c r="I8" s="347" t="str">
        <f>IF(OR(I4&lt;&gt;"",I5&lt;&gt;""),"Sum must be =1","")</f>
        <v/>
      </c>
      <c r="L8" s="101"/>
      <c r="P8" s="96"/>
      <c r="Q8" s="96"/>
      <c r="R8" s="96"/>
      <c r="S8" s="96"/>
      <c r="T8" s="96"/>
      <c r="U8" s="96"/>
      <c r="V8" s="96"/>
      <c r="W8" s="97"/>
      <c r="X8" s="97"/>
      <c r="Y8" s="347" t="str">
        <f>IF(OR(Y3&lt;&gt;"",Y4&lt;&gt;"",Y5&lt;&gt;""),"Sum must be =1","")</f>
        <v/>
      </c>
      <c r="Z8" s="97"/>
      <c r="AA8" s="96"/>
      <c r="AB8" s="96"/>
      <c r="AC8" s="350"/>
      <c r="AD8" s="103"/>
      <c r="AE8" s="99"/>
    </row>
    <row r="9" spans="1:31" s="64" customFormat="1" ht="15.6" x14ac:dyDescent="0.3">
      <c r="B9" s="357"/>
      <c r="G9" s="112">
        <f>IF(B7=0,"",G4)</f>
        <v>0.3</v>
      </c>
      <c r="H9" s="113">
        <f>IF(B7=0,"",H4)</f>
        <v>0.7</v>
      </c>
      <c r="L9" s="114"/>
      <c r="V9" s="115">
        <f>IF(Q7=0,"",V3)</f>
        <v>0.3</v>
      </c>
      <c r="W9" s="108">
        <f>IF(Q7=0,"",W3)</f>
        <v>0.7</v>
      </c>
      <c r="X9" s="116">
        <f>IF(Q7=0,"",X3)</f>
        <v>0</v>
      </c>
      <c r="AB9" s="102"/>
      <c r="AC9" s="350"/>
      <c r="AD9" s="103"/>
      <c r="AE9" s="99"/>
    </row>
    <row r="10" spans="1:31" s="64" customFormat="1" ht="15.6" x14ac:dyDescent="0.3">
      <c r="B10" s="356" t="s">
        <v>98</v>
      </c>
      <c r="D10" s="117" t="s">
        <v>82</v>
      </c>
      <c r="E10" s="118" t="s">
        <v>85</v>
      </c>
      <c r="F10" s="69" t="s">
        <v>99</v>
      </c>
      <c r="G10" s="112">
        <f>IF(B7=0,"",G5)</f>
        <v>0.8</v>
      </c>
      <c r="H10" s="113">
        <f>IF(B7=0,"",H5)</f>
        <v>0.2</v>
      </c>
      <c r="I10" s="119" t="s">
        <v>83</v>
      </c>
      <c r="J10" s="117" t="s">
        <v>82</v>
      </c>
      <c r="K10" s="118" t="s">
        <v>85</v>
      </c>
      <c r="L10" s="101"/>
      <c r="P10" s="106" t="s">
        <v>98</v>
      </c>
      <c r="R10" s="117" t="s">
        <v>82</v>
      </c>
      <c r="S10" s="123" t="s">
        <v>85</v>
      </c>
      <c r="T10" s="118" t="s">
        <v>86</v>
      </c>
      <c r="U10" s="69" t="s">
        <v>99</v>
      </c>
      <c r="V10" s="115">
        <f>IF(Q7=0,"",V4)</f>
        <v>0</v>
      </c>
      <c r="W10" s="108">
        <f>IF(Q7=0,"",W4)</f>
        <v>0</v>
      </c>
      <c r="X10" s="116">
        <f>IF(Q7=0,"",X4)</f>
        <v>1</v>
      </c>
      <c r="Y10" s="119" t="s">
        <v>83</v>
      </c>
      <c r="Z10" s="117" t="s">
        <v>82</v>
      </c>
      <c r="AA10" s="123" t="s">
        <v>85</v>
      </c>
      <c r="AB10" s="124" t="s">
        <v>86</v>
      </c>
      <c r="AC10" s="351"/>
      <c r="AD10" s="122"/>
      <c r="AE10" s="99"/>
    </row>
    <row r="11" spans="1:31" s="64" customFormat="1" ht="15.6" x14ac:dyDescent="0.3">
      <c r="B11" s="357" t="s">
        <v>100</v>
      </c>
      <c r="L11" s="101"/>
      <c r="P11" s="120" t="s">
        <v>100</v>
      </c>
      <c r="V11" s="115">
        <f>IF(Q7=0,"",V5)</f>
        <v>0.2</v>
      </c>
      <c r="W11" s="108">
        <f>IF(Q7=0,"",W5)</f>
        <v>0</v>
      </c>
      <c r="X11" s="116">
        <f>IF(Q7=0,"",X5)</f>
        <v>0.8</v>
      </c>
      <c r="AC11" s="350"/>
      <c r="AD11" s="103"/>
      <c r="AE11" s="125"/>
    </row>
    <row r="12" spans="1:31" s="64" customFormat="1" ht="15.6" x14ac:dyDescent="0.3">
      <c r="B12" s="357"/>
      <c r="L12" s="101"/>
      <c r="AB12" s="102"/>
      <c r="AC12" s="350"/>
      <c r="AD12" s="103"/>
      <c r="AE12" s="125"/>
    </row>
    <row r="13" spans="1:31" s="64" customFormat="1" ht="7.05" customHeight="1" x14ac:dyDescent="0.3">
      <c r="B13" s="357"/>
      <c r="D13" s="126"/>
      <c r="E13" s="127"/>
      <c r="F13" s="127"/>
      <c r="G13" s="127"/>
      <c r="H13" s="67"/>
      <c r="I13" s="67"/>
      <c r="J13" s="128"/>
      <c r="L13" s="101"/>
      <c r="P13" s="120"/>
      <c r="R13" s="483"/>
      <c r="S13" s="484"/>
      <c r="T13" s="484"/>
      <c r="U13" s="484"/>
      <c r="V13" s="484"/>
      <c r="W13" s="484"/>
      <c r="X13" s="484"/>
      <c r="Y13" s="484"/>
      <c r="Z13" s="484"/>
      <c r="AA13" s="485"/>
      <c r="AB13" s="102"/>
      <c r="AC13" s="350"/>
      <c r="AD13" s="103"/>
      <c r="AE13" s="125"/>
    </row>
    <row r="14" spans="1:31" s="64" customFormat="1" ht="15.6" x14ac:dyDescent="0.3">
      <c r="B14" s="356" t="s">
        <v>101</v>
      </c>
      <c r="D14" s="382">
        <f>G9</f>
        <v>0.3</v>
      </c>
      <c r="E14" s="129" t="str">
        <f>IF(B7=0,"","x")</f>
        <v>x</v>
      </c>
      <c r="F14" s="413" t="str">
        <f>IF(B7=0,"","+")</f>
        <v>+</v>
      </c>
      <c r="G14" s="381">
        <f>G10</f>
        <v>0.8</v>
      </c>
      <c r="H14" s="68" t="str">
        <f>IF(B7=0,"","y")</f>
        <v>y</v>
      </c>
      <c r="I14" s="130" t="str">
        <f>IF(B7=0,"","=")</f>
        <v>=</v>
      </c>
      <c r="J14" s="131" t="str">
        <f>IF(B7=0,"","x")</f>
        <v>x</v>
      </c>
      <c r="L14" s="101"/>
      <c r="P14" s="106" t="s">
        <v>101</v>
      </c>
      <c r="R14" s="382">
        <f>V9</f>
        <v>0.3</v>
      </c>
      <c r="S14" s="129" t="str">
        <f>IF($Q$7=0,"","x")</f>
        <v>x</v>
      </c>
      <c r="T14" s="450" t="str">
        <f>IF($Q$7=0,"","+")</f>
        <v>+</v>
      </c>
      <c r="U14" s="381">
        <f>V10</f>
        <v>0</v>
      </c>
      <c r="V14" s="451" t="str">
        <f>IF($Q$7=0,"","y")</f>
        <v>y</v>
      </c>
      <c r="W14" s="413" t="str">
        <f>IF($Q$7=0,"","+")</f>
        <v>+</v>
      </c>
      <c r="X14" s="381">
        <f>V11</f>
        <v>0.2</v>
      </c>
      <c r="Y14" s="451" t="str">
        <f>IF($Q$7=0,"","z")</f>
        <v>z</v>
      </c>
      <c r="Z14" s="132" t="str">
        <f>IF($Q$7=0,"","=")</f>
        <v>=</v>
      </c>
      <c r="AA14" s="131" t="str">
        <f>IF($Q$7=0,"","x")</f>
        <v>x</v>
      </c>
      <c r="AB14" s="102"/>
      <c r="AC14" s="350"/>
      <c r="AD14" s="103"/>
      <c r="AE14" s="125"/>
    </row>
    <row r="15" spans="1:31" s="64" customFormat="1" ht="15.6" x14ac:dyDescent="0.3">
      <c r="B15" s="357" t="s">
        <v>102</v>
      </c>
      <c r="D15" s="382">
        <f>H9</f>
        <v>0.7</v>
      </c>
      <c r="E15" s="129" t="str">
        <f>IF(B7=0,"","x")</f>
        <v>x</v>
      </c>
      <c r="F15" s="413" t="str">
        <f>IF(B7=0,"","+")</f>
        <v>+</v>
      </c>
      <c r="G15" s="381">
        <f>H10</f>
        <v>0.2</v>
      </c>
      <c r="H15" s="68" t="str">
        <f>IF(B7=0,"","y")</f>
        <v>y</v>
      </c>
      <c r="I15" s="130" t="str">
        <f>IF(B7=0,"","=")</f>
        <v>=</v>
      </c>
      <c r="J15" s="131" t="str">
        <f>IF(B7=0,"","y")</f>
        <v>y</v>
      </c>
      <c r="L15" s="101"/>
      <c r="P15" s="120" t="s">
        <v>102</v>
      </c>
      <c r="R15" s="382">
        <f>W9</f>
        <v>0.7</v>
      </c>
      <c r="S15" s="129" t="str">
        <f>IF($Q$7=0,"","x")</f>
        <v>x</v>
      </c>
      <c r="T15" s="450" t="str">
        <f>IF($Q$7=0,"","+")</f>
        <v>+</v>
      </c>
      <c r="U15" s="381">
        <f>W10</f>
        <v>0</v>
      </c>
      <c r="V15" s="451" t="str">
        <f>IF($Q$7=0,"","y")</f>
        <v>y</v>
      </c>
      <c r="W15" s="413" t="str">
        <f>IF($Q$7=0,"","+")</f>
        <v>+</v>
      </c>
      <c r="X15" s="381">
        <f>W11</f>
        <v>0</v>
      </c>
      <c r="Y15" s="451" t="str">
        <f>IF($Q$7=0,"","z")</f>
        <v>z</v>
      </c>
      <c r="Z15" s="132" t="str">
        <f>IF($Q$7=0,"","=")</f>
        <v>=</v>
      </c>
      <c r="AA15" s="131" t="str">
        <f>IF($Q$7=0,"","y")</f>
        <v>y</v>
      </c>
      <c r="AB15" s="102"/>
      <c r="AC15" s="350"/>
      <c r="AD15" s="103"/>
      <c r="AE15" s="99"/>
    </row>
    <row r="16" spans="1:31" s="64" customFormat="1" ht="15.6" x14ac:dyDescent="0.3">
      <c r="B16" s="357"/>
      <c r="D16" s="133"/>
      <c r="E16" s="66"/>
      <c r="F16" s="134"/>
      <c r="G16" s="66"/>
      <c r="H16" s="66"/>
      <c r="I16" s="66"/>
      <c r="J16" s="135"/>
      <c r="L16" s="101"/>
      <c r="R16" s="452">
        <f>X9</f>
        <v>0</v>
      </c>
      <c r="S16" s="453" t="str">
        <f>IF($Q$7=0,"","x")</f>
        <v>x</v>
      </c>
      <c r="T16" s="454" t="str">
        <f>IF($Q$7=0,"","+")</f>
        <v>+</v>
      </c>
      <c r="U16" s="455">
        <f>X10</f>
        <v>1</v>
      </c>
      <c r="V16" s="456" t="str">
        <f>IF($Q$7=0,"","y")</f>
        <v>y</v>
      </c>
      <c r="W16" s="457" t="str">
        <f>IF($Q$7=0,"","+")</f>
        <v>+</v>
      </c>
      <c r="X16" s="455">
        <f>X11</f>
        <v>0.8</v>
      </c>
      <c r="Y16" s="456" t="str">
        <f>IF($Q$7=0,"","z")</f>
        <v>z</v>
      </c>
      <c r="Z16" s="458" t="str">
        <f>IF($Q$7=0,"","=")</f>
        <v>=</v>
      </c>
      <c r="AA16" s="459" t="str">
        <f>IF($Q$7=0,"","z")</f>
        <v>z</v>
      </c>
      <c r="AB16" s="136"/>
      <c r="AC16" s="350"/>
      <c r="AD16" s="103"/>
      <c r="AE16" s="99"/>
    </row>
    <row r="17" spans="2:31" s="64" customFormat="1" ht="19.95" customHeight="1" x14ac:dyDescent="0.3">
      <c r="B17" s="357"/>
      <c r="D17" s="520" t="s">
        <v>182</v>
      </c>
      <c r="E17" s="520"/>
      <c r="F17" s="520"/>
      <c r="G17" s="520"/>
      <c r="H17" s="520"/>
      <c r="I17" s="520"/>
      <c r="J17" s="520"/>
      <c r="L17" s="101"/>
      <c r="P17" s="120"/>
      <c r="R17" s="520" t="s">
        <v>183</v>
      </c>
      <c r="S17" s="520"/>
      <c r="T17" s="520"/>
      <c r="U17" s="520"/>
      <c r="V17" s="520"/>
      <c r="W17" s="520"/>
      <c r="X17" s="520"/>
      <c r="Y17" s="520"/>
      <c r="Z17" s="520"/>
      <c r="AA17" s="520"/>
      <c r="AB17" s="136"/>
      <c r="AC17" s="350"/>
      <c r="AD17" s="103"/>
      <c r="AE17" s="99"/>
    </row>
    <row r="18" spans="2:31" s="64" customFormat="1" ht="19.95" customHeight="1" x14ac:dyDescent="0.3">
      <c r="B18" s="355"/>
      <c r="D18" s="66"/>
      <c r="E18" s="66"/>
      <c r="F18" s="134"/>
      <c r="G18" s="66"/>
      <c r="H18" s="66"/>
      <c r="I18" s="66"/>
      <c r="J18" s="66"/>
      <c r="L18" s="101"/>
      <c r="P18" s="120"/>
      <c r="AB18" s="102"/>
      <c r="AC18" s="350"/>
      <c r="AD18" s="103"/>
      <c r="AE18" s="99"/>
    </row>
    <row r="19" spans="2:31" s="64" customFormat="1" ht="15.6" x14ac:dyDescent="0.3">
      <c r="B19" s="356" t="s">
        <v>103</v>
      </c>
      <c r="D19" s="137">
        <f>IF(B7=0,"",D14-1)</f>
        <v>-0.7</v>
      </c>
      <c r="E19" s="129" t="str">
        <f>IF(B7=0,"","x")</f>
        <v>x</v>
      </c>
      <c r="F19" s="413" t="str">
        <f>IF(B7=0,"","+")</f>
        <v>+</v>
      </c>
      <c r="G19" s="138">
        <f>G14</f>
        <v>0.8</v>
      </c>
      <c r="H19" s="68" t="str">
        <f>IF(B7=0,"","y")</f>
        <v>y</v>
      </c>
      <c r="I19" s="130" t="str">
        <f>IF(B7=0,"","=")</f>
        <v>=</v>
      </c>
      <c r="J19" s="139">
        <f>IF(B7=0,"",0)</f>
        <v>0</v>
      </c>
      <c r="L19" s="101"/>
      <c r="P19" s="106" t="s">
        <v>103</v>
      </c>
      <c r="R19" s="415">
        <f>IF(Q7=0,"",R14-1)</f>
        <v>-0.7</v>
      </c>
      <c r="S19" s="416" t="str">
        <f>IF($Q$7=0,"","x")</f>
        <v>x</v>
      </c>
      <c r="T19" s="417" t="str">
        <f>IF($Q$7=0,"","+")</f>
        <v>+</v>
      </c>
      <c r="U19" s="418">
        <f>U14</f>
        <v>0</v>
      </c>
      <c r="V19" s="419" t="str">
        <f>IF($Q$7=0,"","y")</f>
        <v>y</v>
      </c>
      <c r="W19" s="420" t="str">
        <f>IF($Q$7=0,"","+")</f>
        <v>+</v>
      </c>
      <c r="X19" s="418">
        <f>X14</f>
        <v>0.2</v>
      </c>
      <c r="Y19" s="421" t="str">
        <f>IF($Q$7=0,"","z")</f>
        <v>z</v>
      </c>
      <c r="Z19" s="422" t="str">
        <f>IF($Q$7=0,"","=")</f>
        <v>=</v>
      </c>
      <c r="AA19" s="423">
        <f>IF(Q7=0,"",0)</f>
        <v>0</v>
      </c>
      <c r="AB19" s="102"/>
      <c r="AC19" s="350"/>
      <c r="AD19" s="103"/>
      <c r="AE19" s="99"/>
    </row>
    <row r="20" spans="2:31" s="64" customFormat="1" ht="15.6" x14ac:dyDescent="0.3">
      <c r="B20" s="357" t="s">
        <v>104</v>
      </c>
      <c r="D20" s="140">
        <f>D15</f>
        <v>0.7</v>
      </c>
      <c r="E20" s="129" t="str">
        <f>IF(B7=0,"","x")</f>
        <v>x</v>
      </c>
      <c r="F20" s="413" t="str">
        <f>IF(B7=0,"","-")</f>
        <v>-</v>
      </c>
      <c r="G20" s="141">
        <f>IF(B7=0,"",ABS(G15-1))</f>
        <v>0.8</v>
      </c>
      <c r="H20" s="68" t="str">
        <f>IF(B7=0,"","y")</f>
        <v>y</v>
      </c>
      <c r="I20" s="130" t="str">
        <f>IF(B7=0,"","=")</f>
        <v>=</v>
      </c>
      <c r="J20" s="139">
        <f>IF(B7=0,"",0)</f>
        <v>0</v>
      </c>
      <c r="L20" s="101"/>
      <c r="P20" s="120" t="s">
        <v>104</v>
      </c>
      <c r="R20" s="112">
        <f>R15</f>
        <v>0.7</v>
      </c>
      <c r="S20" s="461" t="str">
        <f>IF($Q$7=0,"","x")</f>
        <v>x</v>
      </c>
      <c r="T20" s="450" t="str">
        <f>IF($Q$7=0,"","-")</f>
        <v>-</v>
      </c>
      <c r="U20" s="424">
        <f>IF(Q7=0,"",ABS(U15-1))</f>
        <v>1</v>
      </c>
      <c r="V20" s="451" t="str">
        <f>IF($Q$7=0,"","y")</f>
        <v>y</v>
      </c>
      <c r="W20" s="413" t="str">
        <f>IF($Q$7=0,"","+")</f>
        <v>+</v>
      </c>
      <c r="X20" s="462">
        <f>X15</f>
        <v>0</v>
      </c>
      <c r="Y20" s="68" t="str">
        <f>IF($Q$7=0,"","z")</f>
        <v>z</v>
      </c>
      <c r="Z20" s="132" t="str">
        <f>IF($Q$7=0,"","=")</f>
        <v>=</v>
      </c>
      <c r="AA20" s="139">
        <f>IF(Q7=0,"",0)</f>
        <v>0</v>
      </c>
      <c r="AB20" s="102"/>
      <c r="AC20" s="350"/>
      <c r="AD20" s="103"/>
      <c r="AE20" s="99"/>
    </row>
    <row r="21" spans="2:31" s="64" customFormat="1" ht="15.6" customHeight="1" x14ac:dyDescent="0.3">
      <c r="B21" s="355"/>
      <c r="D21" s="142"/>
      <c r="F21" s="69"/>
      <c r="J21" s="143"/>
      <c r="L21" s="101"/>
      <c r="P21" s="535" t="s">
        <v>178</v>
      </c>
      <c r="Q21" s="536"/>
      <c r="R21" s="112">
        <f>R16</f>
        <v>0</v>
      </c>
      <c r="S21" s="461" t="str">
        <f>IF($Q$7=0,"","x")</f>
        <v>x</v>
      </c>
      <c r="T21" s="450" t="str">
        <f>IF($Q$7=0,"","+")</f>
        <v>+</v>
      </c>
      <c r="U21" s="462">
        <f>U16</f>
        <v>1</v>
      </c>
      <c r="V21" s="451" t="str">
        <f>IF($Q$7=0,"","y")</f>
        <v>y</v>
      </c>
      <c r="W21" s="413" t="str">
        <f>IF($Q$7=0,"","-")</f>
        <v>-</v>
      </c>
      <c r="X21" s="424">
        <f>IF(Q7=0,"",ABS(X16-1))</f>
        <v>0.19999999999999996</v>
      </c>
      <c r="Y21" s="68" t="str">
        <f>IF($Q$7=0,"","z")</f>
        <v>z</v>
      </c>
      <c r="Z21" s="132" t="str">
        <f>IF($Q$7=0,"","=")</f>
        <v>=</v>
      </c>
      <c r="AA21" s="139">
        <f>IF(Q7=0,"",0)</f>
        <v>0</v>
      </c>
      <c r="AB21" s="102"/>
      <c r="AC21" s="350"/>
      <c r="AD21" s="103"/>
      <c r="AE21" s="99"/>
    </row>
    <row r="22" spans="2:31" ht="13.8" customHeight="1" x14ac:dyDescent="0.25">
      <c r="B22" s="516" t="s">
        <v>179</v>
      </c>
      <c r="C22" s="517"/>
      <c r="D22" s="414" t="str">
        <f>IF(B7=0,"","And:")</f>
        <v>And:</v>
      </c>
      <c r="E22" s="123" t="str">
        <f>IF(B7=0,"","x")</f>
        <v>x</v>
      </c>
      <c r="F22" s="144" t="str">
        <f>IF(B7=0,"","+")</f>
        <v>+</v>
      </c>
      <c r="G22" s="123" t="str">
        <f>IF(B7=0,"","y")</f>
        <v>y</v>
      </c>
      <c r="H22" s="119"/>
      <c r="I22" s="145" t="str">
        <f>IF(B7=0,"","=")</f>
        <v>=</v>
      </c>
      <c r="J22" s="139" t="str">
        <f>IF(B7=0,"","1")</f>
        <v>1</v>
      </c>
      <c r="K22" s="64"/>
      <c r="L22" s="146"/>
      <c r="O22" s="64"/>
      <c r="P22" s="535"/>
      <c r="Q22" s="536"/>
      <c r="R22" s="523" t="str">
        <f>IF($Q$7=0,"","And:")</f>
        <v>And:</v>
      </c>
      <c r="S22" s="525" t="str">
        <f>IF($Q$7=0,"","x")</f>
        <v>x</v>
      </c>
      <c r="T22" s="527" t="str">
        <f>IF($Q$7=0,"","+")</f>
        <v>+</v>
      </c>
      <c r="U22" s="525" t="str">
        <f>IF($Q$7=0,"","y")</f>
        <v>y</v>
      </c>
      <c r="V22" s="529" t="str">
        <f>IF($Q$7=0,"","+")</f>
        <v>+</v>
      </c>
      <c r="W22" s="531" t="str">
        <f>IF($Q$7=0,"","z")</f>
        <v>z</v>
      </c>
      <c r="X22" s="527" t="str">
        <f>IF($Q$7=0,"","=")</f>
        <v>=</v>
      </c>
      <c r="Y22" s="533">
        <f>IF(Q7=0,"",1)</f>
        <v>1</v>
      </c>
      <c r="AA22" s="147"/>
      <c r="AB22" s="102"/>
      <c r="AC22" s="350"/>
      <c r="AD22" s="103"/>
    </row>
    <row r="23" spans="2:31" ht="13.5" customHeight="1" x14ac:dyDescent="0.25">
      <c r="B23" s="516"/>
      <c r="C23" s="517"/>
      <c r="D23" s="133"/>
      <c r="E23" s="66"/>
      <c r="F23" s="66"/>
      <c r="G23" s="66"/>
      <c r="H23" s="66"/>
      <c r="I23" s="66"/>
      <c r="J23" s="135"/>
      <c r="L23" s="146"/>
      <c r="P23" s="535"/>
      <c r="Q23" s="536"/>
      <c r="R23" s="524"/>
      <c r="S23" s="526"/>
      <c r="T23" s="528"/>
      <c r="U23" s="526"/>
      <c r="V23" s="530"/>
      <c r="W23" s="532"/>
      <c r="X23" s="528"/>
      <c r="Y23" s="534"/>
      <c r="Z23" s="443"/>
      <c r="AA23" s="444"/>
      <c r="AB23" s="148"/>
      <c r="AC23" s="351"/>
      <c r="AD23" s="149"/>
    </row>
    <row r="24" spans="2:31" ht="19.95" customHeight="1" x14ac:dyDescent="0.25">
      <c r="B24" s="359"/>
      <c r="C24" s="150"/>
      <c r="D24" s="150"/>
      <c r="E24" s="150"/>
      <c r="F24" s="150"/>
      <c r="G24" s="150"/>
      <c r="H24" s="150"/>
      <c r="I24" s="150"/>
      <c r="J24" s="150"/>
      <c r="L24" s="146"/>
      <c r="P24" s="460"/>
      <c r="Q24" s="460"/>
      <c r="AB24" s="148"/>
      <c r="AC24" s="351"/>
      <c r="AD24" s="149"/>
    </row>
    <row r="25" spans="2:31" s="150" customFormat="1" ht="15.6" x14ac:dyDescent="0.3">
      <c r="B25" s="359"/>
      <c r="C25" s="384" t="s">
        <v>105</v>
      </c>
      <c r="I25" s="152" t="s">
        <v>106</v>
      </c>
      <c r="K25" s="96"/>
      <c r="L25" s="153"/>
      <c r="O25" s="96"/>
      <c r="P25" s="64"/>
      <c r="Q25" s="383" t="s">
        <v>105</v>
      </c>
      <c r="Y25" s="158" t="s">
        <v>106</v>
      </c>
      <c r="AB25" s="102"/>
      <c r="AC25" s="351"/>
      <c r="AD25" s="149"/>
      <c r="AE25" s="99"/>
    </row>
    <row r="26" spans="2:31" s="150" customFormat="1" ht="15.6" x14ac:dyDescent="0.3">
      <c r="B26" s="359"/>
      <c r="C26" s="96" t="s">
        <v>107</v>
      </c>
      <c r="D26" s="96"/>
      <c r="E26" s="96"/>
      <c r="F26" s="154"/>
      <c r="G26" s="154"/>
      <c r="H26" s="96"/>
      <c r="I26" s="314">
        <v>10</v>
      </c>
      <c r="J26" s="96"/>
      <c r="L26" s="153"/>
      <c r="Q26" s="157" t="s">
        <v>109</v>
      </c>
      <c r="R26" s="99"/>
      <c r="S26" s="99"/>
      <c r="T26" s="99"/>
      <c r="U26" s="99"/>
      <c r="V26" s="99"/>
      <c r="W26" s="99"/>
      <c r="X26" s="99"/>
      <c r="Y26" s="314">
        <v>10</v>
      </c>
      <c r="Z26" s="99"/>
      <c r="AA26" s="99"/>
      <c r="AB26" s="148"/>
      <c r="AC26" s="352"/>
      <c r="AD26" s="156"/>
      <c r="AE26" s="99"/>
    </row>
    <row r="27" spans="2:31" s="150" customFormat="1" ht="15.6" x14ac:dyDescent="0.3">
      <c r="B27" s="359"/>
      <c r="C27" s="154" t="s">
        <v>108</v>
      </c>
      <c r="D27" s="96"/>
      <c r="E27" s="96"/>
      <c r="F27" s="154"/>
      <c r="G27" s="154"/>
      <c r="H27" s="96"/>
      <c r="I27" s="64"/>
      <c r="J27" s="96"/>
      <c r="L27" s="153"/>
      <c r="Q27" s="157" t="s">
        <v>110</v>
      </c>
      <c r="Y27" s="314">
        <v>10</v>
      </c>
      <c r="AB27" s="102"/>
      <c r="AC27" s="352"/>
      <c r="AD27" s="156"/>
      <c r="AE27" s="99"/>
    </row>
    <row r="28" spans="2:31" ht="22.05" customHeight="1" x14ac:dyDescent="0.3">
      <c r="B28" s="359"/>
      <c r="F28" s="154"/>
      <c r="G28" s="154"/>
      <c r="H28" s="96"/>
      <c r="I28" s="64"/>
      <c r="K28" s="150"/>
      <c r="L28" s="146"/>
      <c r="N28" s="64"/>
      <c r="O28" s="150"/>
      <c r="Q28" s="463" t="s">
        <v>111</v>
      </c>
      <c r="R28" s="150"/>
      <c r="S28" s="150"/>
      <c r="T28" s="150"/>
      <c r="U28" s="150"/>
      <c r="V28" s="150"/>
      <c r="W28" s="150"/>
      <c r="X28" s="150"/>
      <c r="Z28" s="159"/>
      <c r="AA28" s="150"/>
      <c r="AB28" s="155"/>
      <c r="AC28" s="352"/>
      <c r="AD28" s="156"/>
      <c r="AE28" s="99"/>
    </row>
    <row r="29" spans="2:31" ht="15.6" x14ac:dyDescent="0.3">
      <c r="B29" s="360"/>
      <c r="D29" s="160"/>
      <c r="E29" s="161"/>
      <c r="F29" s="161"/>
      <c r="G29" s="161"/>
      <c r="H29" s="161"/>
      <c r="I29" s="161"/>
      <c r="J29" s="162"/>
      <c r="L29" s="146"/>
      <c r="N29" s="64"/>
      <c r="R29" s="426">
        <f>IF(Q7=0,"",R19*Y26)</f>
        <v>-7</v>
      </c>
      <c r="S29" s="427" t="str">
        <f>IF($Q$7=0,"","x")</f>
        <v>x</v>
      </c>
      <c r="T29" s="428" t="str">
        <f>IF($Q$7=0,"","+")</f>
        <v>+</v>
      </c>
      <c r="U29" s="429">
        <f>IF(Q7=0,"",U19*Y26)</f>
        <v>0</v>
      </c>
      <c r="V29" s="427" t="str">
        <f>IF($Q$7=0,"","y")</f>
        <v>y</v>
      </c>
      <c r="W29" s="430" t="str">
        <f>IF($Q$7=0,"","+")</f>
        <v>+</v>
      </c>
      <c r="X29" s="429">
        <f>IF(Q7=0,"",X19*Y26)</f>
        <v>2</v>
      </c>
      <c r="Y29" s="431" t="str">
        <f>IF($Q$7=0,"","z")</f>
        <v>z</v>
      </c>
      <c r="Z29" s="422" t="str">
        <f>IF($Q$7=0,"","=")</f>
        <v>=</v>
      </c>
      <c r="AA29" s="423">
        <f>IF(Q7=0,"",0)</f>
        <v>0</v>
      </c>
      <c r="AB29" s="155"/>
      <c r="AC29" s="351"/>
      <c r="AD29" s="149"/>
      <c r="AE29" s="99"/>
    </row>
    <row r="30" spans="2:31" ht="15.6" x14ac:dyDescent="0.3">
      <c r="B30" s="360"/>
      <c r="D30" s="163">
        <f>IF(B7=0,"",D19*I26)</f>
        <v>-7</v>
      </c>
      <c r="E30" s="154" t="str">
        <f>IF(B7=0,"","x")</f>
        <v>x</v>
      </c>
      <c r="F30" s="151" t="str">
        <f>IF(B7=0,"","+")</f>
        <v>+</v>
      </c>
      <c r="G30" s="164">
        <f>IF(B7=0,"",G19*I26)</f>
        <v>8</v>
      </c>
      <c r="H30" s="154" t="str">
        <f>IF(B7=0,"","y")</f>
        <v>y</v>
      </c>
      <c r="I30" s="130" t="str">
        <f>IF(B7=0,"","=")</f>
        <v>=</v>
      </c>
      <c r="J30" s="139">
        <f>IF(B7=0,"",0)</f>
        <v>0</v>
      </c>
      <c r="L30" s="146"/>
      <c r="R30" s="177">
        <f>IF(Q7=0,"",R20*Y27)</f>
        <v>7</v>
      </c>
      <c r="S30" s="432" t="str">
        <f>IF($Q$7=0,"","x")</f>
        <v>x</v>
      </c>
      <c r="T30" s="433" t="str">
        <f>IF($Q$7=0,"","-")</f>
        <v>-</v>
      </c>
      <c r="U30" s="424">
        <f>IF(Q7=0,"",U20*Y27)</f>
        <v>10</v>
      </c>
      <c r="V30" s="432" t="str">
        <f>IF($Q$7=0,"","y")</f>
        <v>y</v>
      </c>
      <c r="W30" s="434" t="str">
        <f>IF($Q$7=0,"","+")</f>
        <v>+</v>
      </c>
      <c r="X30" s="435">
        <f>IF(Q7=0,"",X20*Y27)</f>
        <v>0</v>
      </c>
      <c r="Y30" s="436" t="str">
        <f>IF($Q$7=0,"","z")</f>
        <v>z</v>
      </c>
      <c r="Z30" s="132" t="str">
        <f>IF($Q$7=0,"","=")</f>
        <v>=</v>
      </c>
      <c r="AA30" s="139">
        <f>IF(Q7=0,"",0)</f>
        <v>0</v>
      </c>
      <c r="AB30" s="155"/>
      <c r="AC30" s="351"/>
      <c r="AD30" s="149"/>
      <c r="AE30" s="99"/>
    </row>
    <row r="31" spans="2:31" ht="15.6" x14ac:dyDescent="0.3">
      <c r="B31" s="360"/>
      <c r="D31" s="165" t="str">
        <f>IF(B7=0,"","1")</f>
        <v>1</v>
      </c>
      <c r="E31" s="166" t="str">
        <f>IF(B7=0,"","x")</f>
        <v>x</v>
      </c>
      <c r="F31" s="167" t="str">
        <f>IF(B7=0,"","+")</f>
        <v>+</v>
      </c>
      <c r="G31" s="168" t="str">
        <f>IF(B7=0,"","1")</f>
        <v>1</v>
      </c>
      <c r="H31" s="166" t="str">
        <f>IF(B7=0,"","y")</f>
        <v>y</v>
      </c>
      <c r="I31" s="130" t="str">
        <f>IF(B7=0,"","=")</f>
        <v>=</v>
      </c>
      <c r="J31" s="139" t="str">
        <f>IF(B7=0,"","1")</f>
        <v>1</v>
      </c>
      <c r="L31" s="146"/>
      <c r="P31" s="99"/>
      <c r="Q31" s="99"/>
      <c r="R31" s="179">
        <f>IF(Q7=0,"",1)</f>
        <v>1</v>
      </c>
      <c r="S31" s="436" t="str">
        <f>IF($Q$7=0,"","x")</f>
        <v>x</v>
      </c>
      <c r="T31" s="433" t="str">
        <f>IF($Q$7=0,"","+")</f>
        <v>+</v>
      </c>
      <c r="U31" s="437">
        <f>IF(Q7=0,"",1)</f>
        <v>1</v>
      </c>
      <c r="V31" s="436" t="str">
        <f>IF($Q$7=0,"","y")</f>
        <v>y</v>
      </c>
      <c r="W31" s="434" t="str">
        <f>IF($Q$7=0,"","+")</f>
        <v>+</v>
      </c>
      <c r="X31" s="437">
        <f>IF(Q7=0,"",1)</f>
        <v>1</v>
      </c>
      <c r="Y31" s="436" t="str">
        <f>IF($Q$7=0,"","z")</f>
        <v>z</v>
      </c>
      <c r="Z31" s="132" t="str">
        <f>IF($Q$7=0,"","=")</f>
        <v>=</v>
      </c>
      <c r="AA31" s="139">
        <f>IF(Q7=0,"",1)</f>
        <v>1</v>
      </c>
      <c r="AB31" s="155"/>
      <c r="AC31" s="351"/>
      <c r="AD31" s="149"/>
      <c r="AE31" s="99"/>
    </row>
    <row r="32" spans="2:31" ht="15.6" x14ac:dyDescent="0.3">
      <c r="B32" s="361"/>
      <c r="C32" s="169"/>
      <c r="D32" s="170"/>
      <c r="E32" s="171"/>
      <c r="F32" s="171"/>
      <c r="G32" s="171"/>
      <c r="H32" s="171"/>
      <c r="I32" s="171"/>
      <c r="J32" s="172"/>
      <c r="L32" s="146"/>
      <c r="R32" s="425"/>
      <c r="S32" s="171"/>
      <c r="T32" s="171"/>
      <c r="U32" s="171"/>
      <c r="V32" s="171"/>
      <c r="W32" s="171"/>
      <c r="X32" s="171"/>
      <c r="Y32" s="171"/>
      <c r="Z32" s="171"/>
      <c r="AA32" s="172"/>
      <c r="AB32" s="121"/>
      <c r="AC32" s="351"/>
      <c r="AD32" s="149"/>
      <c r="AE32" s="99"/>
    </row>
    <row r="33" spans="1:31" ht="15.6" x14ac:dyDescent="0.3">
      <c r="B33" s="361"/>
      <c r="C33" s="169"/>
      <c r="L33" s="146"/>
      <c r="AB33" s="121"/>
      <c r="AC33" s="351"/>
      <c r="AD33" s="149"/>
      <c r="AE33" s="99"/>
    </row>
    <row r="34" spans="1:31" ht="15.6" x14ac:dyDescent="0.3">
      <c r="B34" s="361"/>
      <c r="C34" s="173"/>
      <c r="D34" s="174"/>
      <c r="E34" s="175" t="s">
        <v>82</v>
      </c>
      <c r="F34" s="175" t="s">
        <v>85</v>
      </c>
      <c r="G34" s="176"/>
      <c r="H34" s="96"/>
      <c r="I34" s="96"/>
      <c r="L34" s="146"/>
      <c r="S34" s="185" t="s">
        <v>82</v>
      </c>
      <c r="T34" s="185" t="s">
        <v>85</v>
      </c>
      <c r="U34" s="185" t="s">
        <v>86</v>
      </c>
      <c r="V34" s="171"/>
      <c r="AB34" s="121"/>
      <c r="AC34" s="351"/>
      <c r="AD34" s="149"/>
      <c r="AE34" s="99"/>
    </row>
    <row r="35" spans="1:31" ht="15.6" x14ac:dyDescent="0.3">
      <c r="B35" s="361"/>
      <c r="E35" s="178">
        <f>D30</f>
        <v>-7</v>
      </c>
      <c r="F35" s="178">
        <f>G30</f>
        <v>8</v>
      </c>
      <c r="G35" s="178">
        <f>IF(B7=0,"",0)</f>
        <v>0</v>
      </c>
      <c r="H35" s="96"/>
      <c r="I35" s="96"/>
      <c r="L35" s="146"/>
      <c r="S35" s="187">
        <f>R29</f>
        <v>-7</v>
      </c>
      <c r="T35" s="187">
        <f>U29</f>
        <v>0</v>
      </c>
      <c r="U35" s="187">
        <f>X29</f>
        <v>2</v>
      </c>
      <c r="V35" s="187">
        <f>AA29</f>
        <v>0</v>
      </c>
      <c r="W35" s="99"/>
      <c r="X35" s="99"/>
      <c r="Y35" s="99"/>
      <c r="Z35" s="99"/>
      <c r="AA35" s="99"/>
      <c r="AB35" s="121"/>
      <c r="AC35" s="351"/>
      <c r="AD35" s="149"/>
      <c r="AE35" s="99"/>
    </row>
    <row r="36" spans="1:31" ht="15.6" x14ac:dyDescent="0.3">
      <c r="B36" s="361"/>
      <c r="C36" s="169"/>
      <c r="D36" s="64"/>
      <c r="E36" s="178">
        <f>IF(B7=0,"",1)</f>
        <v>1</v>
      </c>
      <c r="F36" s="178">
        <f>IF(B7=0,"",1)</f>
        <v>1</v>
      </c>
      <c r="G36" s="178">
        <f>IF(B7=0,"",1)</f>
        <v>1</v>
      </c>
      <c r="H36" s="180"/>
      <c r="I36" s="64"/>
      <c r="J36" s="64"/>
      <c r="L36" s="146"/>
      <c r="R36" s="147"/>
      <c r="S36" s="187">
        <f>R30</f>
        <v>7</v>
      </c>
      <c r="T36" s="187">
        <f>IF(Q7=0,"",-U30)</f>
        <v>-10</v>
      </c>
      <c r="U36" s="187">
        <f>X30</f>
        <v>0</v>
      </c>
      <c r="V36" s="187">
        <f>AA30</f>
        <v>0</v>
      </c>
      <c r="W36" s="186"/>
      <c r="X36" s="186"/>
      <c r="Y36" s="99"/>
      <c r="Z36" s="99"/>
      <c r="AA36" s="99"/>
      <c r="AB36" s="148"/>
      <c r="AC36" s="353"/>
      <c r="AE36" s="99"/>
    </row>
    <row r="37" spans="1:31" ht="15.6" x14ac:dyDescent="0.3">
      <c r="B37" s="361"/>
      <c r="C37" s="169"/>
      <c r="D37" s="68" t="s">
        <v>169</v>
      </c>
      <c r="E37" s="154"/>
      <c r="F37" s="154"/>
      <c r="G37" s="154"/>
      <c r="H37" s="348"/>
      <c r="I37" s="68"/>
      <c r="J37" s="64"/>
      <c r="L37" s="146"/>
      <c r="P37" s="181"/>
      <c r="Q37" s="181"/>
      <c r="R37" s="181"/>
      <c r="S37" s="195">
        <f>R31</f>
        <v>1</v>
      </c>
      <c r="T37" s="195">
        <f>U31</f>
        <v>1</v>
      </c>
      <c r="U37" s="195">
        <f>X31</f>
        <v>1</v>
      </c>
      <c r="V37" s="195">
        <f>IF(Q7=0,"",1)</f>
        <v>1</v>
      </c>
      <c r="W37" s="186"/>
      <c r="X37" s="186"/>
      <c r="Y37" s="97"/>
      <c r="Z37" s="97"/>
      <c r="AB37" s="182"/>
      <c r="AC37" s="353"/>
      <c r="AE37" s="99"/>
    </row>
    <row r="38" spans="1:31" ht="22.05" customHeight="1" x14ac:dyDescent="0.3">
      <c r="B38" s="361"/>
      <c r="C38" s="169"/>
      <c r="F38" s="183"/>
      <c r="G38" s="183"/>
      <c r="H38" s="184"/>
      <c r="I38" s="150"/>
      <c r="J38" s="64"/>
      <c r="L38" s="146"/>
      <c r="P38" s="169"/>
      <c r="Q38" s="169"/>
      <c r="R38" s="465" t="s">
        <v>171</v>
      </c>
      <c r="S38" s="464"/>
      <c r="AC38" s="353"/>
      <c r="AE38" s="99"/>
    </row>
    <row r="39" spans="1:31" ht="14.4" x14ac:dyDescent="0.3">
      <c r="B39" s="361"/>
      <c r="C39" s="169"/>
      <c r="D39" s="183" t="s">
        <v>170</v>
      </c>
      <c r="E39" s="97"/>
      <c r="F39" s="97"/>
      <c r="G39" s="97"/>
      <c r="H39" s="98"/>
      <c r="I39"/>
      <c r="J39" s="64"/>
      <c r="L39" s="146"/>
      <c r="P39" s="169"/>
      <c r="Q39" s="169"/>
      <c r="R39" s="183" t="s">
        <v>170</v>
      </c>
      <c r="S39" s="365"/>
      <c r="T39" s="365"/>
      <c r="U39" s="199"/>
      <c r="V39" s="199"/>
      <c r="W39" s="198"/>
      <c r="X39" s="198"/>
      <c r="Y39" s="196"/>
      <c r="Z39" s="97"/>
      <c r="AC39" s="353"/>
      <c r="AE39" s="64"/>
    </row>
    <row r="40" spans="1:31" ht="16.2" thickBot="1" x14ac:dyDescent="0.35">
      <c r="B40" s="361"/>
      <c r="C40" s="169"/>
      <c r="D40" s="191"/>
      <c r="E40" s="188" t="s">
        <v>82</v>
      </c>
      <c r="F40" s="188" t="s">
        <v>85</v>
      </c>
      <c r="G40" s="189"/>
      <c r="H40" s="349"/>
      <c r="I40"/>
      <c r="J40"/>
      <c r="L40" s="146"/>
      <c r="P40" s="169"/>
      <c r="Q40" s="181"/>
      <c r="S40" s="200" t="s">
        <v>82</v>
      </c>
      <c r="T40" s="200" t="s">
        <v>85</v>
      </c>
      <c r="U40" s="201" t="s">
        <v>86</v>
      </c>
      <c r="V40" s="202"/>
      <c r="W40" s="203"/>
      <c r="X40" s="366"/>
      <c r="Y40" s="196"/>
      <c r="Z40" s="97"/>
      <c r="AC40" s="353"/>
      <c r="AE40" s="64"/>
    </row>
    <row r="41" spans="1:31" ht="14.4" x14ac:dyDescent="0.3">
      <c r="B41" s="361"/>
      <c r="C41" s="169"/>
      <c r="D41" s="373"/>
      <c r="E41" s="374">
        <f>IF($B$7=1,E35,"")</f>
        <v>-7</v>
      </c>
      <c r="F41" s="375">
        <f>IF($B$7=1,F35,"")</f>
        <v>8</v>
      </c>
      <c r="G41" s="190">
        <f>IF($B$7=1,G35,"")</f>
        <v>0</v>
      </c>
      <c r="H41" s="376">
        <f>IF(AND(E41=0,F41=0,G41=0),1,IF(AND(E41=0,F41=0,G41&lt;&gt;0),2,IF(E41=0,3,0)))</f>
        <v>0</v>
      </c>
      <c r="I41"/>
      <c r="J41"/>
      <c r="K41" s="191"/>
      <c r="L41" s="192"/>
      <c r="M41" s="191"/>
      <c r="N41" s="191"/>
      <c r="O41" s="191"/>
      <c r="P41" s="193"/>
      <c r="Q41" s="194"/>
      <c r="R41" s="196"/>
      <c r="S41" s="367">
        <f>IF($Q$7=1,S35,"")</f>
        <v>-7</v>
      </c>
      <c r="T41" s="368">
        <f>IF($Q$7=1,T35,"")</f>
        <v>0</v>
      </c>
      <c r="U41" s="205">
        <f>IF($Q$7=1,U35,"")</f>
        <v>2</v>
      </c>
      <c r="V41" s="368">
        <f>IF($Q$7=1,V35,"")</f>
        <v>0</v>
      </c>
      <c r="W41" s="369">
        <f>IF(AND(S41=0,T41=0,U41=0,V41=0),1,IF(AND(S41=0,T41=0,U41=0,V41&lt;&gt;0),2,IF(S41=0,3,0)))</f>
        <v>0</v>
      </c>
      <c r="X41" s="210"/>
      <c r="Y41" s="196"/>
      <c r="Z41" s="97"/>
      <c r="AC41" s="353"/>
      <c r="AE41" s="64"/>
    </row>
    <row r="42" spans="1:31" ht="15.6" x14ac:dyDescent="0.3">
      <c r="A42" s="197"/>
      <c r="B42" s="361"/>
      <c r="C42" s="169"/>
      <c r="D42" s="377"/>
      <c r="E42" s="375">
        <f>IF(AND($B$7=1,$H$41=0),E36,"")</f>
        <v>1</v>
      </c>
      <c r="F42" s="375">
        <f>IF(AND($B$7=1,$H$41=0),F36,"")</f>
        <v>1</v>
      </c>
      <c r="G42" s="190">
        <f>IF(AND($B$7=1,$H$41=0),G36,"")</f>
        <v>1</v>
      </c>
      <c r="H42" s="376">
        <f>IF(AND(E42=0,F42=0,G42=0),1,IF(AND(E42=0,F42=0,G42&lt;&gt;0),2,0))</f>
        <v>0</v>
      </c>
      <c r="I42"/>
      <c r="J42"/>
      <c r="K42" s="191"/>
      <c r="L42" s="192"/>
      <c r="M42" s="191"/>
      <c r="N42" s="191"/>
      <c r="O42" s="191"/>
      <c r="P42" s="193"/>
      <c r="Q42" s="194"/>
      <c r="R42" s="209"/>
      <c r="S42" s="368">
        <f t="shared" ref="S42:V43" si="1">IF(AND($Q$7=1,$W$41=0),S36,"")</f>
        <v>7</v>
      </c>
      <c r="T42" s="368">
        <f t="shared" si="1"/>
        <v>-10</v>
      </c>
      <c r="U42" s="206">
        <f t="shared" si="1"/>
        <v>0</v>
      </c>
      <c r="V42" s="368">
        <f t="shared" si="1"/>
        <v>0</v>
      </c>
      <c r="W42" s="369">
        <f>IF(AND(S42=0,T42=0,U42=0,V42=0),1,IF(AND(S42=0,T42=0,U42=0,V42&lt;&gt;0),2,0))</f>
        <v>0</v>
      </c>
      <c r="X42" s="210"/>
      <c r="Y42" s="196"/>
      <c r="Z42" s="97"/>
      <c r="AC42" s="353"/>
      <c r="AE42" s="99"/>
    </row>
    <row r="43" spans="1:31" ht="15.6" x14ac:dyDescent="0.3">
      <c r="B43" s="360"/>
      <c r="D43" s="377"/>
      <c r="E43" s="375"/>
      <c r="F43" s="375"/>
      <c r="G43" s="190"/>
      <c r="H43" s="376">
        <f>SUM(H41:H42)</f>
        <v>0</v>
      </c>
      <c r="I43"/>
      <c r="J43"/>
      <c r="K43" s="191"/>
      <c r="L43" s="192"/>
      <c r="M43" s="191"/>
      <c r="N43" s="191"/>
      <c r="O43" s="191"/>
      <c r="P43" s="193"/>
      <c r="Q43" s="194"/>
      <c r="R43" s="203"/>
      <c r="S43" s="368">
        <f t="shared" si="1"/>
        <v>1</v>
      </c>
      <c r="T43" s="368">
        <f t="shared" si="1"/>
        <v>1</v>
      </c>
      <c r="U43" s="206">
        <f t="shared" si="1"/>
        <v>1</v>
      </c>
      <c r="V43" s="368">
        <f t="shared" si="1"/>
        <v>1</v>
      </c>
      <c r="W43" s="369">
        <f>IF(AND(S43=0,T43=0,U43=0,V43=0),1,IF(AND(S43=0,T43=0,U43=0,V43&lt;&gt;0),2,0))</f>
        <v>0</v>
      </c>
      <c r="X43" s="210"/>
      <c r="Y43" s="196"/>
      <c r="Z43" s="97"/>
      <c r="AC43" s="353"/>
      <c r="AE43" s="99"/>
    </row>
    <row r="44" spans="1:31" ht="15.6" x14ac:dyDescent="0.3">
      <c r="B44" s="360"/>
      <c r="D44" s="191"/>
      <c r="E44" s="375">
        <f>IF(AND($B$7=1,$H$43=0),E41,"")</f>
        <v>-7</v>
      </c>
      <c r="F44" s="375">
        <f>IF(AND($B$7=1,$H$43=0),F41,"")</f>
        <v>8</v>
      </c>
      <c r="G44" s="190">
        <f>IF(AND($B$7=1,$H$43=0),G41,"")</f>
        <v>0</v>
      </c>
      <c r="H44" s="376">
        <f>IF(AND(E44=0,F44=0,G44=0),1,IF(AND(E44=0,F44=0,G44&lt;&gt;0),2,0))</f>
        <v>0</v>
      </c>
      <c r="I44"/>
      <c r="J44"/>
      <c r="K44" s="191"/>
      <c r="L44" s="192"/>
      <c r="M44" s="191"/>
      <c r="N44" s="191"/>
      <c r="O44" s="191"/>
      <c r="P44" s="191"/>
      <c r="Q44" s="196"/>
      <c r="R44" s="203"/>
      <c r="S44" s="368"/>
      <c r="T44" s="368"/>
      <c r="U44" s="206"/>
      <c r="V44" s="368"/>
      <c r="W44" s="369">
        <f>SUM(W41:W43)</f>
        <v>0</v>
      </c>
      <c r="X44" s="210"/>
      <c r="Y44" s="210"/>
      <c r="Z44" s="97"/>
      <c r="AC44" s="353"/>
      <c r="AE44" s="99"/>
    </row>
    <row r="45" spans="1:31" ht="15.6" x14ac:dyDescent="0.3">
      <c r="B45" s="360"/>
      <c r="D45" s="191"/>
      <c r="E45" s="375">
        <f>IF(AND($B$7=1,$H$43=0),0,"")</f>
        <v>0</v>
      </c>
      <c r="F45" s="374">
        <f>IF(AND($B$7=1,$H$43=0),((F42*E41)-(E42*F41)),"")</f>
        <v>-15</v>
      </c>
      <c r="G45" s="190">
        <f>IF(AND($B$7=1,$H$43=0),((E41*G42)-(E42*G41)),"")</f>
        <v>-7</v>
      </c>
      <c r="H45" s="376">
        <f>IF(AND(E45=0,F45=0,G45=0),1,IF(AND(E45=0,F45=0,G45&lt;&gt;0),2,IF(F45=0,3,0)))</f>
        <v>0</v>
      </c>
      <c r="I45"/>
      <c r="J45"/>
      <c r="K45" s="191"/>
      <c r="L45" s="192"/>
      <c r="M45" s="191"/>
      <c r="N45" s="191"/>
      <c r="O45" s="191"/>
      <c r="P45" s="191"/>
      <c r="Q45" s="196"/>
      <c r="R45" s="203"/>
      <c r="S45" s="368">
        <f>IF(AND($Q$7=1,$W$44=0),S41,"")</f>
        <v>-7</v>
      </c>
      <c r="T45" s="368">
        <f>IF(AND($Q$7=1,$W$44=0),T41,"")</f>
        <v>0</v>
      </c>
      <c r="U45" s="206">
        <f>IF(AND($Q$7=1,$W$44=0),U41,"")</f>
        <v>2</v>
      </c>
      <c r="V45" s="368">
        <f>IF(AND($Q$7=1,$W$44=0),V41,"")</f>
        <v>0</v>
      </c>
      <c r="W45" s="369">
        <f>IF(AND(S45=0,T45=0,U45=0,V45=0),1,IF(AND(S45=0,T45=0,U45=0,V45&lt;&gt;0),2,0))</f>
        <v>0</v>
      </c>
      <c r="X45" s="210"/>
      <c r="Y45" s="210"/>
      <c r="Z45" s="97"/>
      <c r="AC45" s="353"/>
      <c r="AE45" s="99"/>
    </row>
    <row r="46" spans="1:31" ht="15.6" x14ac:dyDescent="0.3">
      <c r="B46" s="360"/>
      <c r="D46" s="191"/>
      <c r="E46" s="375"/>
      <c r="F46" s="204"/>
      <c r="G46" s="375"/>
      <c r="H46" s="376">
        <f>SUM(H40:H45)</f>
        <v>0</v>
      </c>
      <c r="I46"/>
      <c r="J46"/>
      <c r="K46" s="191"/>
      <c r="L46" s="192"/>
      <c r="M46" s="191"/>
      <c r="N46" s="191"/>
      <c r="O46" s="191"/>
      <c r="P46" s="191"/>
      <c r="Q46" s="196"/>
      <c r="R46" s="196"/>
      <c r="S46" s="368">
        <f>IF(AND($Q$7=1,$W$44=0),0,"")</f>
        <v>0</v>
      </c>
      <c r="T46" s="367">
        <f>IF(AND($Q$7=1,$W$44=0),((T42*S41)-(S42*T41)),"")</f>
        <v>70</v>
      </c>
      <c r="U46" s="206">
        <f>IF(AND($Q$7=1,$W$44=0),((S41*U42)-(S42*U41)),"")</f>
        <v>-14</v>
      </c>
      <c r="V46" s="368">
        <f>IF(AND($Q$7=1,$W$44=0),((S41*V42)-(S42*V41)),"")</f>
        <v>0</v>
      </c>
      <c r="W46" s="369">
        <f>IF(AND(S46=0,T46=0,U46=0,V46=0),1,IF(AND(S46=0,T46=0,U46=0,V46&lt;&gt;0),2,IF(T46=0,3,0)))</f>
        <v>0</v>
      </c>
      <c r="X46" s="210"/>
      <c r="Y46" s="210"/>
      <c r="Z46" s="97"/>
      <c r="AC46" s="353"/>
      <c r="AE46" s="99"/>
    </row>
    <row r="47" spans="1:31" ht="15.6" x14ac:dyDescent="0.3">
      <c r="B47" s="360"/>
      <c r="D47" s="191"/>
      <c r="E47" s="375">
        <f>IF(AND($B$7=1,$H$46=0),F45,"")</f>
        <v>-15</v>
      </c>
      <c r="F47" s="204">
        <f>IF(AND($B$7=1,$H$46=0),0,"")</f>
        <v>0</v>
      </c>
      <c r="G47" s="375">
        <f>IF(AND($B$7=1,$H$46=0),(((F45*G44)-(F44*G45))/E41),"")</f>
        <v>-8</v>
      </c>
      <c r="H47" s="376">
        <f>IF(AND(E47=0,F47=0,G47=0),1,IF(AND(E47=0,F47=0,G47&lt;&gt;0),2,0))</f>
        <v>0</v>
      </c>
      <c r="I47"/>
      <c r="J47"/>
      <c r="K47" s="191"/>
      <c r="L47" s="192"/>
      <c r="M47" s="191"/>
      <c r="N47" s="191"/>
      <c r="O47" s="191"/>
      <c r="P47" s="191"/>
      <c r="Q47" s="196"/>
      <c r="R47" s="196"/>
      <c r="S47" s="368">
        <f>IF(AND($Q$7=1,$W$44=0),0,"")</f>
        <v>0</v>
      </c>
      <c r="T47" s="368">
        <f>IF(AND($Q$7=1,$W$44=0),((S41*T43)-(S43*T41)),"")</f>
        <v>-7</v>
      </c>
      <c r="U47" s="206">
        <f>IF(AND($Q$7=1,$W$44=0),((S41*U43)-(S43*U41)),"")</f>
        <v>-9</v>
      </c>
      <c r="V47" s="368">
        <f>IF(AND($Q$7=1,$W$44=0),((S41*V43)-(S43*V41)),"")</f>
        <v>-7</v>
      </c>
      <c r="W47" s="369">
        <f>IF(AND(S47=0,T47=0,U47=0,V47=0),1,IF(AND(S47=0,T47=0,U47=0,V47&lt;&gt;0),2,0))</f>
        <v>0</v>
      </c>
      <c r="X47" s="210"/>
      <c r="Y47" s="210"/>
      <c r="Z47" s="97"/>
      <c r="AC47" s="353"/>
      <c r="AE47" s="99"/>
    </row>
    <row r="48" spans="1:31" ht="15.6" x14ac:dyDescent="0.3">
      <c r="B48" s="360"/>
      <c r="D48" s="191"/>
      <c r="E48" s="375">
        <f>IF(AND($B$7=1,$H$46=0),0,"")</f>
        <v>0</v>
      </c>
      <c r="F48" s="204">
        <f>IF(AND($B$7=1,$H$46=0),F45,"")</f>
        <v>-15</v>
      </c>
      <c r="G48" s="375">
        <f>IF(AND($B$7=1,$H$46=0),G45,"")</f>
        <v>-7</v>
      </c>
      <c r="H48" s="376">
        <f>IF(AND(E48=0,F48=0,G48=0),1,IF(AND(E48=0,F48=0,G48&lt;&gt;0),2,0))</f>
        <v>0</v>
      </c>
      <c r="I48"/>
      <c r="J48"/>
      <c r="K48" s="191"/>
      <c r="L48" s="192"/>
      <c r="M48" s="191"/>
      <c r="N48" s="191"/>
      <c r="O48" s="191"/>
      <c r="P48" s="191"/>
      <c r="Q48" s="196"/>
      <c r="R48" s="196"/>
      <c r="S48" s="368"/>
      <c r="T48" s="368"/>
      <c r="U48" s="206"/>
      <c r="V48" s="368"/>
      <c r="W48" s="369">
        <f>SUM(W41:W47)</f>
        <v>0</v>
      </c>
      <c r="X48" s="210"/>
      <c r="Y48" s="196"/>
      <c r="Z48" s="97"/>
      <c r="AC48" s="353"/>
      <c r="AE48" s="99"/>
    </row>
    <row r="49" spans="2:31" ht="15.6" x14ac:dyDescent="0.3">
      <c r="B49" s="360"/>
      <c r="D49" s="191"/>
      <c r="E49" s="207"/>
      <c r="F49" s="208"/>
      <c r="G49" s="207"/>
      <c r="H49" s="376">
        <f>SUM(H40:H48)</f>
        <v>0</v>
      </c>
      <c r="I49"/>
      <c r="J49"/>
      <c r="K49" s="191"/>
      <c r="L49" s="192"/>
      <c r="M49" s="191"/>
      <c r="N49" s="191"/>
      <c r="O49" s="191"/>
      <c r="P49" s="191"/>
      <c r="Q49" s="209"/>
      <c r="R49" s="196"/>
      <c r="S49" s="368">
        <f>IF(AND($Q$7=1,$W$48=0),T46,"")</f>
        <v>70</v>
      </c>
      <c r="T49" s="368">
        <f>IF(AND($Q$7=1,$W$48=0),0,"")</f>
        <v>0</v>
      </c>
      <c r="U49" s="206">
        <f>IF(AND($Q$7=1,$W$48=0),(((T46*U45)-(T45*U46))/S41),"")</f>
        <v>-20</v>
      </c>
      <c r="V49" s="368">
        <f>IF(AND($Q$7=1,$W$48=0),(((T46*V45)-(T45*V46))/S41),"")</f>
        <v>0</v>
      </c>
      <c r="W49" s="369">
        <f>IF(AND(S49=0,T49=0,U49=0,V49=0),1,IF(AND(S49=0,T49=0,U49=0,V49&lt;&gt;0),2,0))</f>
        <v>0</v>
      </c>
      <c r="X49" s="210"/>
      <c r="Y49" s="196"/>
      <c r="Z49" s="97"/>
      <c r="AC49" s="353"/>
      <c r="AE49" s="99"/>
    </row>
    <row r="50" spans="2:31" ht="15.6" x14ac:dyDescent="0.3">
      <c r="B50" s="360"/>
      <c r="D50" s="191"/>
      <c r="E50" s="378">
        <f>IF(AND($B$7=1,$H$49=0),E47/F45,"")</f>
        <v>1</v>
      </c>
      <c r="F50" s="211">
        <f>IF(AND($B$7=1,$H$49=0),0,"")</f>
        <v>0</v>
      </c>
      <c r="G50" s="489">
        <f>IF(AND($B$7=1,$H$49=0),G47/F45,"")</f>
        <v>0.53333333333333333</v>
      </c>
      <c r="H50" s="349"/>
      <c r="I50"/>
      <c r="J50"/>
      <c r="K50" s="191"/>
      <c r="L50" s="192"/>
      <c r="M50" s="191"/>
      <c r="N50" s="191"/>
      <c r="O50" s="191"/>
      <c r="P50" s="191"/>
      <c r="Q50" s="203"/>
      <c r="R50" s="196"/>
      <c r="S50" s="368">
        <f>IF(AND($Q$7=1,$W$48=0),0,"")</f>
        <v>0</v>
      </c>
      <c r="T50" s="368">
        <f>IF(AND($Q$7=1,$W$48=0),T46,"")</f>
        <v>70</v>
      </c>
      <c r="U50" s="206">
        <f>IF(AND($Q$7=1,$W$48=0),U46,"")</f>
        <v>-14</v>
      </c>
      <c r="V50" s="368">
        <f>IF(AND($Q$7=1,$W$48=0),V46,"")</f>
        <v>0</v>
      </c>
      <c r="W50" s="369">
        <f>IF(AND(S50=0,T50=0,U50=0,V50=0),1,IF(AND(S50=0,T50=0,U50=0,V50&lt;&gt;0),2,0))</f>
        <v>0</v>
      </c>
      <c r="X50" s="210"/>
      <c r="Y50" s="196"/>
      <c r="Z50" s="97"/>
      <c r="AC50" s="353"/>
      <c r="AE50" s="99"/>
    </row>
    <row r="51" spans="2:31" ht="15.6" x14ac:dyDescent="0.3">
      <c r="B51" s="360"/>
      <c r="D51" s="191"/>
      <c r="E51" s="378">
        <f>IF(AND($B$7=1,$H$49=0),0,"")</f>
        <v>0</v>
      </c>
      <c r="F51" s="378">
        <f>IF(AND($B$7=1,$H$49=0),F48/F45,"")</f>
        <v>1</v>
      </c>
      <c r="G51" s="490">
        <f>IF(AND($B$7=1,$H$49=0),G48/F45,"")</f>
        <v>0.46666666666666667</v>
      </c>
      <c r="H51" s="379"/>
      <c r="I51"/>
      <c r="J51"/>
      <c r="K51" s="191"/>
      <c r="L51" s="192"/>
      <c r="M51" s="191"/>
      <c r="N51" s="191"/>
      <c r="O51" s="191"/>
      <c r="P51" s="191"/>
      <c r="Q51" s="203"/>
      <c r="R51" s="196"/>
      <c r="S51" s="368">
        <f>IF(AND($Q$7=1,$W$48=0),0,"")</f>
        <v>0</v>
      </c>
      <c r="T51" s="368">
        <f>IF(AND($Q$7=1,$W$48=0),0,"")</f>
        <v>0</v>
      </c>
      <c r="U51" s="214">
        <f>IF(AND($Q$7=1,$W$48=0),(((T46*U47)-(T47*U46))/S41),"")</f>
        <v>104</v>
      </c>
      <c r="V51" s="368">
        <f>IF(AND($Q$7=1,$W$48=0),(((T46*V47)-(T47*V46))/S41),"")</f>
        <v>70</v>
      </c>
      <c r="W51" s="369">
        <f>IF(AND(S51=0,T51=0,U51=0,V51=0),1,IF(AND(S51=0,T51=0,U51=0,V51&lt;&gt;0),2,IF(U51=0,3,0)))</f>
        <v>0</v>
      </c>
      <c r="X51" s="210"/>
      <c r="Y51" s="196"/>
      <c r="Z51" s="97"/>
      <c r="AC51" s="353"/>
      <c r="AE51" s="99"/>
    </row>
    <row r="52" spans="2:31" ht="15.6" x14ac:dyDescent="0.3">
      <c r="B52" s="360"/>
      <c r="D52" s="191"/>
      <c r="E52" s="378"/>
      <c r="F52" s="378"/>
      <c r="G52" s="378"/>
      <c r="I52"/>
      <c r="K52" s="191"/>
      <c r="L52" s="192"/>
      <c r="M52" s="191"/>
      <c r="N52" s="191"/>
      <c r="O52" s="191"/>
      <c r="P52" s="191"/>
      <c r="Q52" s="203"/>
      <c r="R52" s="196"/>
      <c r="S52" s="368"/>
      <c r="T52" s="368"/>
      <c r="U52" s="206"/>
      <c r="V52" s="368"/>
      <c r="W52" s="369">
        <f>SUM(W41:W51)</f>
        <v>0</v>
      </c>
      <c r="X52" s="210"/>
      <c r="Y52" s="196"/>
      <c r="Z52" s="97"/>
      <c r="AC52" s="353"/>
      <c r="AE52" s="99"/>
    </row>
    <row r="53" spans="2:31" ht="15.6" x14ac:dyDescent="0.3">
      <c r="B53" s="360"/>
      <c r="D53" s="191"/>
      <c r="E53" s="378"/>
      <c r="F53" s="212"/>
      <c r="G53" s="371" t="s">
        <v>84</v>
      </c>
      <c r="I53" s="522" t="s">
        <v>112</v>
      </c>
      <c r="J53" s="522"/>
      <c r="K53" s="191"/>
      <c r="L53" s="192"/>
      <c r="M53" s="191"/>
      <c r="N53" s="191"/>
      <c r="O53" s="191"/>
      <c r="P53" s="191"/>
      <c r="Q53" s="196"/>
      <c r="R53" s="196"/>
      <c r="S53" s="368">
        <f>IF(AND($Q$7=1,$W$52=0),U51,"")</f>
        <v>104</v>
      </c>
      <c r="T53" s="368">
        <f>IF(AND($Q$7=1,$W$52=0),0,"")</f>
        <v>0</v>
      </c>
      <c r="U53" s="206">
        <f>IF(AND($Q$7=1,$W$52=0),0,"")</f>
        <v>0</v>
      </c>
      <c r="V53" s="486">
        <f>IF(AND($Q$7=1,$W$52=0),(((U51*V49)-(U49*V51))/T46),"")</f>
        <v>20</v>
      </c>
      <c r="W53" s="369">
        <f>IF(AND(S53=0,T53=0,U53=0,V53=0),1,IF(AND(S53=0,T53=0,U53=0,V53&lt;&gt;0),2,0))</f>
        <v>0</v>
      </c>
      <c r="X53" s="210"/>
      <c r="Y53" s="196" t="str">
        <f>IF(T46=0,3,"")</f>
        <v/>
      </c>
      <c r="Z53" s="97"/>
      <c r="AC53" s="353"/>
      <c r="AE53" s="99"/>
    </row>
    <row r="54" spans="2:31" ht="15.6" x14ac:dyDescent="0.3">
      <c r="B54" s="360"/>
      <c r="D54" s="191"/>
      <c r="E54" s="207"/>
      <c r="F54" s="380" t="s">
        <v>0</v>
      </c>
      <c r="G54" s="438">
        <f>IF(AND($B$7=1,$K$53=0),G50,"")</f>
        <v>0.53333333333333333</v>
      </c>
      <c r="I54" s="521">
        <f>G54</f>
        <v>0.53333333333333333</v>
      </c>
      <c r="J54" s="521"/>
      <c r="K54" s="191"/>
      <c r="L54" s="192"/>
      <c r="M54" s="191"/>
      <c r="N54" s="191"/>
      <c r="O54" s="191"/>
      <c r="P54" s="191"/>
      <c r="Q54" s="196"/>
      <c r="R54" s="196"/>
      <c r="S54" s="368">
        <f>IF(AND($Q$7=1,$W$52=0),0,"")</f>
        <v>0</v>
      </c>
      <c r="T54" s="368">
        <f>IF(AND($Q$7=1,$W$52=0),U51,"")</f>
        <v>104</v>
      </c>
      <c r="U54" s="206">
        <f>IF(AND($Q$7=1,$W$52=0),0,"")</f>
        <v>0</v>
      </c>
      <c r="V54" s="487">
        <f>IF(AND($Q$7=1,$W$52=0),(((U51*V50)-(U50*V51))/T46),"")</f>
        <v>14</v>
      </c>
      <c r="W54" s="369">
        <f>IF(AND(S54=0,T54=0,U54=0,V54=0),1,IF(AND(S54=0,T54=0,U54=0,V54&lt;&gt;0),2,0))</f>
        <v>0</v>
      </c>
      <c r="X54" s="210"/>
      <c r="Y54" s="196"/>
      <c r="Z54" s="97"/>
      <c r="AC54" s="353"/>
      <c r="AE54" s="99"/>
    </row>
    <row r="55" spans="2:31" ht="15.6" x14ac:dyDescent="0.3">
      <c r="B55" s="360"/>
      <c r="D55" s="191"/>
      <c r="E55" s="207"/>
      <c r="F55" s="380" t="s">
        <v>87</v>
      </c>
      <c r="G55" s="438">
        <f>IF(AND($B$7=1,$K$52=0),G51,"")</f>
        <v>0.46666666666666667</v>
      </c>
      <c r="I55" s="521">
        <f>G55</f>
        <v>0.46666666666666667</v>
      </c>
      <c r="J55" s="521"/>
      <c r="K55" s="191"/>
      <c r="L55" s="192"/>
      <c r="M55" s="191"/>
      <c r="N55" s="191"/>
      <c r="O55" s="191"/>
      <c r="P55" s="191"/>
      <c r="Q55" s="196"/>
      <c r="R55" s="209"/>
      <c r="S55" s="368">
        <f>IF(AND($Q$7=1,$W$52=0),0,"")</f>
        <v>0</v>
      </c>
      <c r="T55" s="368">
        <f>IF(AND($Q$7=1,$W$52=0),0,"")</f>
        <v>0</v>
      </c>
      <c r="U55" s="206">
        <f>IF(AND($Q$7=1,$W$52=0),U51,"")</f>
        <v>104</v>
      </c>
      <c r="V55" s="487">
        <f>IF(AND($Q$7=1,$W$52=0),V51,"")</f>
        <v>70</v>
      </c>
      <c r="W55" s="369">
        <f>IF(AND(S55=0,T55=0,U55=0,V55=0),1,IF(AND(S55=0,T55=0,U55=0,V55&lt;&gt;0),2,0))</f>
        <v>0</v>
      </c>
      <c r="X55" s="210"/>
      <c r="Y55" s="196"/>
      <c r="Z55" s="97"/>
      <c r="AC55" s="353"/>
      <c r="AE55" s="99"/>
    </row>
    <row r="56" spans="2:31" ht="15.6" x14ac:dyDescent="0.3">
      <c r="B56" s="360"/>
      <c r="D56" s="191"/>
      <c r="E56" s="191"/>
      <c r="F56" s="191"/>
      <c r="G56" s="191"/>
      <c r="H56" s="349"/>
      <c r="I56"/>
      <c r="J56"/>
      <c r="K56" s="191"/>
      <c r="L56" s="192"/>
      <c r="M56" s="191"/>
      <c r="N56" s="191"/>
      <c r="O56" s="191"/>
      <c r="P56" s="191"/>
      <c r="Q56" s="212"/>
      <c r="S56" s="370"/>
      <c r="T56" s="370"/>
      <c r="U56" s="215"/>
      <c r="V56" s="370"/>
      <c r="X56" s="210"/>
      <c r="Y56" s="439" t="s">
        <v>84</v>
      </c>
      <c r="Z56" s="97"/>
      <c r="AA56" s="538" t="s">
        <v>112</v>
      </c>
      <c r="AB56" s="538"/>
      <c r="AC56" s="353"/>
      <c r="AE56" s="99"/>
    </row>
    <row r="57" spans="2:31" ht="15.6" x14ac:dyDescent="0.3">
      <c r="B57" s="360"/>
      <c r="J57"/>
      <c r="K57" s="191"/>
      <c r="L57" s="192"/>
      <c r="M57" s="191"/>
      <c r="N57" s="191"/>
      <c r="O57" s="191"/>
      <c r="P57" s="191"/>
      <c r="Q57" s="212"/>
      <c r="S57" s="370">
        <f>IF(AND($Q$7=1,$W$60=0),S53/U51,"")</f>
        <v>1</v>
      </c>
      <c r="T57" s="370">
        <f>IF(AND($Q$7=1,$W$60=0),0,"")</f>
        <v>0</v>
      </c>
      <c r="U57" s="215">
        <f>IF(AND($Q$7=1,$W$60=0),0,"")</f>
        <v>0</v>
      </c>
      <c r="V57" s="488">
        <f>IF(AND($Q$7=1,$W$60=0),V53/U51,"")</f>
        <v>0.19230769230769232</v>
      </c>
      <c r="X57" s="372" t="s">
        <v>0</v>
      </c>
      <c r="Y57" s="539">
        <f>IF(AND($Q$7=1,$W$60=0),V57,"")</f>
        <v>0.19230769230769232</v>
      </c>
      <c r="Z57" s="539"/>
      <c r="AA57" s="537">
        <f>Y57</f>
        <v>0.19230769230769232</v>
      </c>
      <c r="AB57" s="537"/>
      <c r="AC57" s="353"/>
      <c r="AE57" s="99"/>
    </row>
    <row r="58" spans="2:31" ht="15.6" x14ac:dyDescent="0.3">
      <c r="B58" s="360"/>
      <c r="D58" s="466"/>
      <c r="E58" s="467"/>
      <c r="F58" s="467"/>
      <c r="G58" s="468" t="s">
        <v>176</v>
      </c>
      <c r="H58" s="469" t="s">
        <v>172</v>
      </c>
      <c r="I58" s="470"/>
      <c r="J58" s="470"/>
      <c r="K58" s="471"/>
      <c r="L58" s="472"/>
      <c r="M58" s="191"/>
      <c r="N58" s="191"/>
      <c r="O58" s="191"/>
      <c r="P58" s="191"/>
      <c r="Q58" s="212"/>
      <c r="S58" s="370">
        <f>IF(AND($Q$7=1,$W$60=0),0,"")</f>
        <v>0</v>
      </c>
      <c r="T58" s="370">
        <f>IF(AND($Q$7=1,$W$60=0),T54/U51,"")</f>
        <v>1</v>
      </c>
      <c r="U58" s="215">
        <f>IF(AND($Q$7=1,$W$60=0),0,"")</f>
        <v>0</v>
      </c>
      <c r="V58" s="488">
        <f>IF(AND($Q$7=1,$W$60=0),V54/U51,"")</f>
        <v>0.13461538461538461</v>
      </c>
      <c r="X58" s="372" t="s">
        <v>87</v>
      </c>
      <c r="Y58" s="539">
        <f>IF(AND($Q$7=1,$W$60=0),V58,"")</f>
        <v>0.13461538461538461</v>
      </c>
      <c r="Z58" s="539"/>
      <c r="AA58" s="537">
        <f>Y58</f>
        <v>0.13461538461538461</v>
      </c>
      <c r="AB58" s="537"/>
      <c r="AC58" s="353"/>
      <c r="AE58" s="99"/>
    </row>
    <row r="59" spans="2:31" ht="15.6" x14ac:dyDescent="0.3">
      <c r="B59" s="360"/>
      <c r="D59" s="471"/>
      <c r="E59" s="467"/>
      <c r="F59" s="467"/>
      <c r="G59" s="467"/>
      <c r="H59" s="473" t="s">
        <v>174</v>
      </c>
      <c r="I59" s="474"/>
      <c r="J59" s="467"/>
      <c r="K59" s="471"/>
      <c r="L59" s="472"/>
      <c r="M59" s="191"/>
      <c r="N59" s="191"/>
      <c r="O59" s="191"/>
      <c r="P59" s="191"/>
      <c r="Q59" s="212"/>
      <c r="S59" s="370">
        <f>IF(AND($Q$7=1,$W$60=0),0,"")</f>
        <v>0</v>
      </c>
      <c r="T59" s="370">
        <f>IF(AND($Q$7=1,$W$60=0),0,"")</f>
        <v>0</v>
      </c>
      <c r="U59" s="215">
        <f>IF(AND($Q$7=1,$W$60=0),U55/U51,"")</f>
        <v>1</v>
      </c>
      <c r="V59" s="488">
        <f>IF(AND($Q$7=1,$W$60=0),V55/U51,"")</f>
        <v>0.67307692307692313</v>
      </c>
      <c r="X59" s="372" t="s">
        <v>88</v>
      </c>
      <c r="Y59" s="539">
        <f>IF(AND($Q$7=1,$W$60=0),V59,"")</f>
        <v>0.67307692307692313</v>
      </c>
      <c r="Z59" s="539"/>
      <c r="AA59" s="537">
        <f>Y59</f>
        <v>0.67307692307692313</v>
      </c>
      <c r="AB59" s="537"/>
      <c r="AC59" s="353"/>
      <c r="AE59" s="99"/>
    </row>
    <row r="60" spans="2:31" ht="15.6" x14ac:dyDescent="0.3">
      <c r="B60" s="360"/>
      <c r="D60" s="471"/>
      <c r="E60" s="467"/>
      <c r="F60" s="467"/>
      <c r="G60" s="467"/>
      <c r="H60" s="473" t="s">
        <v>173</v>
      </c>
      <c r="I60" s="474"/>
      <c r="J60" s="467"/>
      <c r="K60" s="471"/>
      <c r="L60" s="472"/>
      <c r="M60" s="191"/>
      <c r="N60" s="191"/>
      <c r="O60" s="191"/>
      <c r="P60" s="191"/>
      <c r="Q60" s="212"/>
      <c r="R60" s="203"/>
      <c r="W60" s="369">
        <f>SUM(W41:W55)</f>
        <v>0</v>
      </c>
      <c r="AC60" s="353"/>
      <c r="AE60" s="99"/>
    </row>
    <row r="61" spans="2:31" ht="16.2" thickBot="1" x14ac:dyDescent="0.35">
      <c r="B61" s="362"/>
      <c r="C61" s="354"/>
      <c r="D61" s="475"/>
      <c r="E61" s="475"/>
      <c r="F61" s="475"/>
      <c r="G61" s="475"/>
      <c r="H61" s="476"/>
      <c r="I61" s="476"/>
      <c r="J61" s="475"/>
      <c r="K61" s="475"/>
      <c r="L61" s="477"/>
      <c r="M61" s="191"/>
      <c r="N61" s="191"/>
      <c r="O61" s="191"/>
      <c r="P61" s="191"/>
      <c r="Q61" s="212"/>
      <c r="R61" s="203"/>
      <c r="U61" s="467"/>
      <c r="V61" s="467"/>
      <c r="W61" s="467"/>
      <c r="X61" s="468" t="s">
        <v>177</v>
      </c>
      <c r="Y61" s="469" t="s">
        <v>172</v>
      </c>
      <c r="Z61" s="470"/>
      <c r="AA61" s="470"/>
      <c r="AB61" s="316"/>
      <c r="AC61" s="412"/>
      <c r="AE61" s="99"/>
    </row>
    <row r="62" spans="2:31" ht="15.6" x14ac:dyDescent="0.3">
      <c r="D62" s="191"/>
      <c r="E62" s="191"/>
      <c r="F62" s="191"/>
      <c r="G62" s="191"/>
      <c r="H62" s="207"/>
      <c r="I62" s="207"/>
      <c r="J62" s="191"/>
      <c r="K62" s="191"/>
      <c r="L62" s="192"/>
      <c r="M62" s="191"/>
      <c r="N62" s="191"/>
      <c r="O62" s="191"/>
      <c r="P62" s="191"/>
      <c r="Q62" s="212"/>
      <c r="R62" s="203"/>
      <c r="U62" s="467"/>
      <c r="V62" s="467"/>
      <c r="W62" s="467"/>
      <c r="X62" s="467"/>
      <c r="Y62" s="473" t="s">
        <v>174</v>
      </c>
      <c r="Z62" s="474"/>
      <c r="AA62" s="467"/>
      <c r="AB62" s="316"/>
      <c r="AC62" s="412"/>
      <c r="AE62" s="99"/>
    </row>
    <row r="63" spans="2:31" ht="15.6" x14ac:dyDescent="0.3">
      <c r="D63" s="191"/>
      <c r="E63" s="191"/>
      <c r="F63" s="191"/>
      <c r="G63" s="191"/>
      <c r="H63" s="207"/>
      <c r="I63" s="207"/>
      <c r="J63" s="191"/>
      <c r="K63" s="191"/>
      <c r="L63" s="192"/>
      <c r="M63" s="191"/>
      <c r="N63" s="191"/>
      <c r="O63" s="191"/>
      <c r="P63" s="191"/>
      <c r="Q63" s="212"/>
      <c r="R63" s="203"/>
      <c r="U63" s="481"/>
      <c r="V63" s="481"/>
      <c r="W63" s="467"/>
      <c r="X63" s="467"/>
      <c r="Y63" s="473" t="s">
        <v>175</v>
      </c>
      <c r="Z63" s="474"/>
      <c r="AA63" s="467"/>
      <c r="AB63" s="316"/>
      <c r="AC63" s="412"/>
      <c r="AE63" s="99"/>
    </row>
    <row r="64" spans="2:31" ht="4.95" customHeight="1" thickBot="1" x14ac:dyDescent="0.35">
      <c r="D64" s="191"/>
      <c r="E64" s="191"/>
      <c r="F64" s="191"/>
      <c r="G64" s="191"/>
      <c r="H64" s="207"/>
      <c r="I64" s="207"/>
      <c r="J64" s="191"/>
      <c r="K64" s="191"/>
      <c r="L64" s="192"/>
      <c r="M64" s="191"/>
      <c r="N64" s="191"/>
      <c r="O64" s="191"/>
      <c r="P64" s="213"/>
      <c r="Q64" s="482"/>
      <c r="R64" s="440"/>
      <c r="S64" s="354"/>
      <c r="T64" s="354"/>
      <c r="U64" s="478"/>
      <c r="V64" s="478"/>
      <c r="W64" s="478"/>
      <c r="X64" s="478"/>
      <c r="Y64" s="479"/>
      <c r="Z64" s="478"/>
      <c r="AA64" s="478"/>
      <c r="AB64" s="478"/>
      <c r="AC64" s="480"/>
      <c r="AE64" s="99"/>
    </row>
    <row r="65" spans="4:31" ht="15.6" x14ac:dyDescent="0.3">
      <c r="D65" s="191"/>
      <c r="E65" s="191"/>
      <c r="F65" s="191"/>
      <c r="G65" s="191"/>
      <c r="H65" s="207"/>
      <c r="I65" s="207"/>
      <c r="J65" s="191"/>
      <c r="K65" s="191"/>
      <c r="L65" s="191"/>
      <c r="M65" s="191"/>
      <c r="N65" s="191"/>
      <c r="O65" s="191"/>
      <c r="P65" s="191"/>
      <c r="Q65" s="212"/>
      <c r="R65" s="196"/>
      <c r="S65" s="370"/>
      <c r="T65" s="370"/>
      <c r="AE65" s="99"/>
    </row>
    <row r="66" spans="4:31" ht="15.6" x14ac:dyDescent="0.3">
      <c r="D66" s="191"/>
      <c r="E66" s="191"/>
      <c r="F66" s="191"/>
      <c r="G66" s="191"/>
      <c r="H66" s="207"/>
      <c r="I66" s="207"/>
      <c r="J66" s="191"/>
      <c r="K66" s="191"/>
      <c r="L66" s="191"/>
      <c r="M66" s="191"/>
      <c r="N66" s="191"/>
      <c r="O66" s="191"/>
      <c r="P66" s="191"/>
      <c r="Q66" s="203"/>
      <c r="R66" s="196"/>
      <c r="S66" s="370"/>
      <c r="T66" s="370"/>
      <c r="AE66" s="99"/>
    </row>
    <row r="67" spans="4:31" ht="15.6" x14ac:dyDescent="0.3">
      <c r="D67" s="191"/>
      <c r="E67" s="191"/>
      <c r="F67" s="191"/>
      <c r="G67" s="191"/>
      <c r="H67" s="207"/>
      <c r="I67" s="207"/>
      <c r="J67" s="191"/>
      <c r="K67" s="191"/>
      <c r="L67" s="191"/>
      <c r="M67" s="191"/>
      <c r="N67" s="191"/>
      <c r="O67" s="191"/>
      <c r="P67" s="191"/>
      <c r="Q67" s="385"/>
      <c r="R67" s="196"/>
      <c r="S67" s="370"/>
      <c r="T67" s="370"/>
      <c r="AE67" s="99"/>
    </row>
    <row r="68" spans="4:31" ht="15.6" x14ac:dyDescent="0.3">
      <c r="D68" s="191"/>
      <c r="E68" s="191"/>
      <c r="F68" s="191"/>
      <c r="G68" s="191"/>
      <c r="H68" s="207"/>
      <c r="I68" s="207"/>
      <c r="J68" s="191"/>
      <c r="K68" s="191"/>
      <c r="L68" s="191"/>
      <c r="M68" s="191"/>
      <c r="N68" s="191"/>
      <c r="O68" s="191"/>
      <c r="P68" s="191"/>
      <c r="Q68" s="385"/>
      <c r="R68" s="196"/>
      <c r="S68" s="370"/>
      <c r="T68" s="370"/>
      <c r="AE68" s="99"/>
    </row>
    <row r="69" spans="4:31" ht="15.6" x14ac:dyDescent="0.3">
      <c r="D69" s="191"/>
      <c r="E69" s="191"/>
      <c r="F69" s="191"/>
      <c r="G69" s="191"/>
      <c r="H69" s="207"/>
      <c r="I69" s="207"/>
      <c r="J69" s="191"/>
      <c r="K69" s="191"/>
      <c r="L69" s="191"/>
      <c r="M69" s="191"/>
      <c r="N69" s="191"/>
      <c r="O69" s="191"/>
      <c r="P69" s="191"/>
      <c r="Q69" s="385"/>
      <c r="R69" s="196"/>
      <c r="S69" s="370"/>
      <c r="T69" s="370"/>
      <c r="Y69" s="196"/>
      <c r="AE69" s="99"/>
    </row>
    <row r="70" spans="4:31" ht="15.6" x14ac:dyDescent="0.3">
      <c r="D70" s="191"/>
      <c r="E70" s="191"/>
      <c r="F70" s="191"/>
      <c r="G70" s="191"/>
      <c r="H70" s="207"/>
      <c r="I70" s="207"/>
      <c r="J70" s="191"/>
      <c r="K70" s="191"/>
      <c r="L70" s="191"/>
      <c r="M70" s="191"/>
      <c r="N70" s="191"/>
      <c r="O70" s="191"/>
      <c r="P70" s="191"/>
      <c r="Q70" s="385"/>
      <c r="R70" s="349"/>
      <c r="S70" s="191"/>
      <c r="T70" s="191"/>
      <c r="U70" s="191"/>
      <c r="V70" s="191"/>
      <c r="W70" s="191"/>
      <c r="X70" s="191"/>
      <c r="Y70" s="196"/>
      <c r="Z70" s="97"/>
      <c r="AE70" s="99"/>
    </row>
    <row r="71" spans="4:31" ht="15.6" x14ac:dyDescent="0.3">
      <c r="D71" s="191"/>
      <c r="E71" s="191"/>
      <c r="F71" s="191"/>
      <c r="G71" s="191"/>
      <c r="H71" s="207"/>
      <c r="I71" s="207"/>
      <c r="J71" s="191"/>
      <c r="K71" s="191"/>
      <c r="L71" s="191"/>
      <c r="M71" s="191"/>
      <c r="N71" s="191"/>
      <c r="O71" s="191"/>
      <c r="P71" s="191"/>
      <c r="Q71" s="385"/>
      <c r="R71" s="349"/>
      <c r="Z71" s="441"/>
      <c r="AA71" s="121"/>
      <c r="AB71" s="121"/>
      <c r="AE71" s="99"/>
    </row>
    <row r="72" spans="4:31" ht="15.6" x14ac:dyDescent="0.3">
      <c r="D72" s="191"/>
      <c r="E72" s="191"/>
      <c r="F72" s="191"/>
      <c r="G72" s="191"/>
      <c r="H72" s="207"/>
      <c r="I72" s="207"/>
      <c r="J72" s="191"/>
      <c r="K72" s="191"/>
      <c r="L72" s="191"/>
      <c r="M72" s="191"/>
      <c r="N72" s="191"/>
      <c r="O72" s="191"/>
      <c r="P72" s="191"/>
      <c r="Q72" s="385"/>
      <c r="R72" s="349"/>
      <c r="Z72" s="441"/>
      <c r="AA72" s="121"/>
      <c r="AB72" s="121"/>
      <c r="AE72" s="99"/>
    </row>
    <row r="73" spans="4:31" ht="15.6" x14ac:dyDescent="0.3">
      <c r="L73" s="191"/>
      <c r="P73" s="191"/>
      <c r="Q73" s="442"/>
      <c r="R73" s="442"/>
      <c r="Z73" s="441"/>
      <c r="AA73" s="121"/>
      <c r="AB73" s="121"/>
      <c r="AE73" s="99"/>
    </row>
    <row r="74" spans="4:31" x14ac:dyDescent="0.25">
      <c r="L74" s="191"/>
      <c r="P74" s="191"/>
    </row>
  </sheetData>
  <sheetProtection sheet="1" selectLockedCells="1"/>
  <mergeCells count="27">
    <mergeCell ref="AA57:AB57"/>
    <mergeCell ref="AA58:AB58"/>
    <mergeCell ref="AA59:AB59"/>
    <mergeCell ref="AA56:AB56"/>
    <mergeCell ref="Y57:Z57"/>
    <mergeCell ref="Y58:Z58"/>
    <mergeCell ref="Y59:Z59"/>
    <mergeCell ref="I54:J54"/>
    <mergeCell ref="I55:J55"/>
    <mergeCell ref="I53:J53"/>
    <mergeCell ref="R17:AA17"/>
    <mergeCell ref="R22:R23"/>
    <mergeCell ref="S22:S23"/>
    <mergeCell ref="T22:T23"/>
    <mergeCell ref="U22:U23"/>
    <mergeCell ref="V22:V23"/>
    <mergeCell ref="W22:W23"/>
    <mergeCell ref="X22:X23"/>
    <mergeCell ref="Y22:Y23"/>
    <mergeCell ref="P21:Q23"/>
    <mergeCell ref="B22:C23"/>
    <mergeCell ref="I4:J4"/>
    <mergeCell ref="I5:J5"/>
    <mergeCell ref="D17:J17"/>
    <mergeCell ref="Y3:Z3"/>
    <mergeCell ref="Y4:Z4"/>
    <mergeCell ref="Y5:Z5"/>
  </mergeCells>
  <dataValidations count="2">
    <dataValidation type="textLength" allowBlank="1" showInputMessage="1" showErrorMessage="1" error="Cannot be edited" sqref="E33:G33 H33:K34" xr:uid="{7C1E4507-EBAC-4607-903D-94965FB7B3CA}">
      <formula1>0</formula1>
      <formula2>0</formula2>
    </dataValidation>
    <dataValidation type="decimal" allowBlank="1" showInputMessage="1" showErrorMessage="1" error="Decimal Only" sqref="G4:H5" xr:uid="{6E9CBF50-27EB-414F-81AF-735054BC5FAE}">
      <formula1>0</formula1>
      <formula2>1</formula2>
    </dataValidation>
  </dataValidations>
  <printOptions horizontalCentered="1" verticalCentered="1"/>
  <pageMargins left="0.5" right="0.5" top="0.75" bottom="0.75" header="0.5" footer="0.5"/>
  <pageSetup scale="91" orientation="landscape" r:id="rId1"/>
  <headerFooter alignWithMargins="0"/>
  <ignoredErrors>
    <ignoredError sqref="B7 Q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89B44-C5D2-49DD-BDEB-71DE4950D479}">
  <sheetPr codeName="Sheet7"/>
  <dimension ref="A1:AA37"/>
  <sheetViews>
    <sheetView showGridLines="0" showRowColHeaders="0" topLeftCell="A14" workbookViewId="0">
      <selection activeCell="J29" sqref="J29"/>
    </sheetView>
  </sheetViews>
  <sheetFormatPr defaultColWidth="9.109375" defaultRowHeight="13.8" x14ac:dyDescent="0.3"/>
  <cols>
    <col min="1" max="1" width="9.109375" style="55"/>
    <col min="2" max="2" width="3.88671875" style="55" customWidth="1"/>
    <col min="3" max="5" width="15.6640625" style="60" customWidth="1"/>
    <col min="6" max="6" width="6.109375" style="60" customWidth="1"/>
    <col min="7" max="7" width="15.6640625" style="60" customWidth="1"/>
    <col min="8" max="8" width="10.109375" style="55" bestFit="1" customWidth="1"/>
    <col min="9" max="9" width="8.5546875" style="60" customWidth="1"/>
    <col min="10" max="11" width="15.6640625" style="60" customWidth="1"/>
    <col min="12" max="12" width="3" style="55" customWidth="1"/>
    <col min="13" max="13" width="15.6640625" style="60" customWidth="1"/>
    <col min="14" max="20" width="9.109375" style="55" customWidth="1"/>
    <col min="21" max="21" width="4.5546875" style="55" customWidth="1"/>
    <col min="22" max="22" width="9.109375" style="55" customWidth="1"/>
    <col min="23" max="23" width="28.44140625" style="55" customWidth="1"/>
    <col min="24" max="16384" width="9.109375" style="55"/>
  </cols>
  <sheetData>
    <row r="1" spans="1:27" ht="37.5" customHeight="1" x14ac:dyDescent="0.3">
      <c r="C1" s="540" t="s">
        <v>113</v>
      </c>
      <c r="D1" s="540"/>
      <c r="E1" s="540"/>
      <c r="F1" s="540"/>
      <c r="G1" s="540"/>
      <c r="H1" s="540"/>
      <c r="I1" s="540"/>
      <c r="J1" s="540"/>
      <c r="W1" s="216" t="s">
        <v>114</v>
      </c>
      <c r="X1" s="56"/>
      <c r="Y1" s="56"/>
      <c r="Z1" s="56"/>
      <c r="AA1" s="56"/>
    </row>
    <row r="2" spans="1:27" ht="7.35" customHeight="1" thickBot="1" x14ac:dyDescent="0.35"/>
    <row r="3" spans="1:27" ht="20.100000000000001" customHeight="1" thickBot="1" x14ac:dyDescent="0.35">
      <c r="B3" s="217"/>
      <c r="C3" s="218"/>
      <c r="D3" s="219"/>
      <c r="E3" s="219"/>
      <c r="F3" s="218"/>
      <c r="G3" s="219"/>
      <c r="H3" s="219"/>
      <c r="I3" s="219"/>
      <c r="J3" s="220" t="str">
        <f>IF(G16="","Grade After Midterm 1","")</f>
        <v/>
      </c>
      <c r="K3" s="219"/>
      <c r="L3" s="57"/>
      <c r="N3" s="60">
        <f>MQ_P*100+MLM_P*100+Part_P*100+Mid_P*100</f>
        <v>55</v>
      </c>
      <c r="O3" s="221"/>
      <c r="S3" s="222" t="s">
        <v>115</v>
      </c>
      <c r="Y3" s="9"/>
    </row>
    <row r="4" spans="1:27" ht="22.2" customHeight="1" thickBot="1" x14ac:dyDescent="0.35">
      <c r="B4" s="58"/>
      <c r="C4" s="223" t="s">
        <v>116</v>
      </c>
      <c r="D4" s="224"/>
      <c r="E4" s="225"/>
      <c r="F4"/>
      <c r="G4" s="226" t="s">
        <v>117</v>
      </c>
      <c r="L4" s="59"/>
      <c r="N4" s="60">
        <f>MQ_P*100+MLM_P*100+Part_P*100+Mid_P*100+Mid_P*100</f>
        <v>75</v>
      </c>
      <c r="O4" s="60"/>
      <c r="X4" s="14"/>
      <c r="Y4" s="9"/>
    </row>
    <row r="5" spans="1:27" ht="22.5" customHeight="1" x14ac:dyDescent="0.3">
      <c r="B5" s="58"/>
      <c r="C5" s="227" t="s">
        <v>27</v>
      </c>
      <c r="D5" s="228" t="s">
        <v>28</v>
      </c>
      <c r="E5" s="229" t="s">
        <v>29</v>
      </c>
      <c r="F5" s="230"/>
      <c r="G5" s="231" t="s">
        <v>32</v>
      </c>
      <c r="J5" s="309" t="str">
        <f>IF(G16="","Calculated Average after Midterm 1","")</f>
        <v/>
      </c>
      <c r="K5" s="310"/>
      <c r="L5" s="59"/>
      <c r="P5" s="16" t="s">
        <v>2</v>
      </c>
      <c r="Q5" s="16">
        <v>0.05</v>
      </c>
      <c r="X5" s="13"/>
      <c r="Y5" s="9"/>
    </row>
    <row r="6" spans="1:27" ht="25.8" x14ac:dyDescent="0.3">
      <c r="B6" s="58"/>
      <c r="C6" s="541" t="s">
        <v>118</v>
      </c>
      <c r="D6" s="542" t="s">
        <v>119</v>
      </c>
      <c r="E6" s="543" t="s">
        <v>120</v>
      </c>
      <c r="F6" s="6"/>
      <c r="G6" s="544" t="s">
        <v>121</v>
      </c>
      <c r="H6" s="1"/>
      <c r="I6" s="6"/>
      <c r="J6" s="545" t="str">
        <f>IF(G16="","Average","")</f>
        <v/>
      </c>
      <c r="K6" s="545" t="str">
        <f>IF(G16="","Grade","")</f>
        <v/>
      </c>
      <c r="L6" s="59"/>
      <c r="M6" s="55"/>
      <c r="N6" s="233" t="s">
        <v>122</v>
      </c>
      <c r="P6" s="16" t="s">
        <v>4</v>
      </c>
      <c r="Q6" s="16">
        <v>0.15</v>
      </c>
      <c r="X6" s="13"/>
      <c r="Y6" s="9"/>
    </row>
    <row r="7" spans="1:27" ht="19.649999999999999" customHeight="1" x14ac:dyDescent="0.3">
      <c r="B7" s="58"/>
      <c r="C7" s="541"/>
      <c r="D7" s="542"/>
      <c r="E7" s="543"/>
      <c r="F7" s="6"/>
      <c r="G7" s="544"/>
      <c r="H7" s="1"/>
      <c r="I7" s="234" t="s">
        <v>26</v>
      </c>
      <c r="J7" s="545"/>
      <c r="K7" s="545"/>
      <c r="L7" s="59"/>
      <c r="M7" s="55"/>
      <c r="P7" s="16" t="s">
        <v>25</v>
      </c>
      <c r="Q7" s="16">
        <v>0.15</v>
      </c>
      <c r="X7" s="13"/>
      <c r="Y7" s="9"/>
    </row>
    <row r="8" spans="1:27" ht="25.5" customHeight="1" thickBot="1" x14ac:dyDescent="0.35">
      <c r="B8" s="235"/>
      <c r="C8" s="236">
        <v>65</v>
      </c>
      <c r="D8" s="237">
        <v>76</v>
      </c>
      <c r="E8" s="238">
        <v>84</v>
      </c>
      <c r="G8" s="239">
        <v>74</v>
      </c>
      <c r="H8" s="240"/>
      <c r="I8" s="241">
        <f>IF(OR(C8="",C8=0,D8="",D8=0,E8="",E8=0),"",MQ_P*C8+MLM_P*D8+Part_P*E8+Mid_P*G8)</f>
        <v>42.05</v>
      </c>
      <c r="J8" s="242" t="str">
        <f>IF(OR(C8="",C8=0,D8="",D8=0,E8="",E8=0,G16&lt;&gt;""),"",I8/N3)</f>
        <v/>
      </c>
      <c r="K8" s="243" t="str">
        <f>IF(J8="","",LOOKUP(J8,{0,"F";0.6,"D-";0.64,"D";0.67,"D+";0.7,"C-";0.74,"C";0.77,"C+";0.8,"B-";0.84,"B";0.87,"B+";0.895,"A-";0.94,"A";0.98,"A+"}))</f>
        <v/>
      </c>
      <c r="L8" s="244"/>
      <c r="M8" s="240"/>
      <c r="N8" s="60"/>
      <c r="P8" s="16" t="s">
        <v>123</v>
      </c>
      <c r="Q8" s="16">
        <v>0.2</v>
      </c>
      <c r="X8" s="13"/>
    </row>
    <row r="9" spans="1:27" ht="25.65" customHeight="1" thickBot="1" x14ac:dyDescent="0.35">
      <c r="B9" s="61"/>
      <c r="C9" s="245"/>
      <c r="D9" s="246" t="str">
        <f>IF(O26&lt;2,"",IF(O26&lt;N9,"MLM is Too Low",""))</f>
        <v/>
      </c>
      <c r="E9" s="247"/>
      <c r="F9" s="62"/>
      <c r="G9" s="62"/>
      <c r="H9" s="62"/>
      <c r="I9" s="62"/>
      <c r="J9" s="248"/>
      <c r="K9" s="62"/>
      <c r="L9" s="63"/>
      <c r="N9" s="249">
        <v>74</v>
      </c>
      <c r="P9" s="16" t="s">
        <v>31</v>
      </c>
      <c r="Q9" s="16">
        <v>0.25</v>
      </c>
    </row>
    <row r="10" spans="1:27" ht="6.9" customHeight="1" thickBot="1" x14ac:dyDescent="0.35">
      <c r="A10"/>
      <c r="B10"/>
      <c r="C10"/>
      <c r="D10"/>
      <c r="E10"/>
      <c r="F10"/>
      <c r="G10"/>
      <c r="H10"/>
      <c r="I10"/>
      <c r="J10"/>
      <c r="K10"/>
      <c r="L10"/>
      <c r="M10"/>
    </row>
    <row r="11" spans="1:27" ht="35.1" customHeight="1" x14ac:dyDescent="0.3">
      <c r="C11" s="250" t="s">
        <v>124</v>
      </c>
      <c r="D11" s="56"/>
      <c r="E11" s="56"/>
      <c r="F11" s="251"/>
      <c r="G11" s="218"/>
      <c r="H11" s="219"/>
      <c r="I11" s="218"/>
      <c r="J11" s="220" t="s">
        <v>125</v>
      </c>
      <c r="K11" s="219"/>
      <c r="L11" s="57"/>
      <c r="N11" s="60">
        <f>MIN('Grade Template OL'!Q26:R26)</f>
        <v>45</v>
      </c>
      <c r="W11" s="252" t="s">
        <v>126</v>
      </c>
      <c r="X11" s="253"/>
      <c r="Y11" s="253"/>
      <c r="Z11" s="253"/>
      <c r="AA11" s="254"/>
    </row>
    <row r="12" spans="1:27" ht="22.2" customHeight="1" thickBot="1" x14ac:dyDescent="0.35">
      <c r="C12" s="255" t="s">
        <v>127</v>
      </c>
      <c r="F12" s="256"/>
      <c r="G12" s="226" t="s">
        <v>128</v>
      </c>
      <c r="L12" s="59"/>
      <c r="W12" s="257" t="s">
        <v>129</v>
      </c>
      <c r="AA12" s="258"/>
    </row>
    <row r="13" spans="1:27" ht="22.5" customHeight="1" x14ac:dyDescent="0.3">
      <c r="F13" s="259"/>
      <c r="G13" s="260" t="s">
        <v>33</v>
      </c>
      <c r="J13" s="232" t="s">
        <v>130</v>
      </c>
      <c r="K13" s="232"/>
      <c r="L13" s="59"/>
      <c r="W13" s="257" t="s">
        <v>131</v>
      </c>
      <c r="AA13" s="258"/>
    </row>
    <row r="14" spans="1:27" ht="13.2" customHeight="1" x14ac:dyDescent="0.3">
      <c r="F14" s="259"/>
      <c r="G14" s="546" t="s">
        <v>132</v>
      </c>
      <c r="J14" s="547" t="s">
        <v>133</v>
      </c>
      <c r="K14" s="548" t="s">
        <v>134</v>
      </c>
      <c r="L14" s="59"/>
      <c r="M14" s="55"/>
      <c r="N14" s="261" t="s">
        <v>27</v>
      </c>
      <c r="O14" s="262" t="s">
        <v>28</v>
      </c>
      <c r="P14" s="262" t="s">
        <v>29</v>
      </c>
      <c r="Q14" s="262" t="s">
        <v>32</v>
      </c>
      <c r="W14" s="263"/>
      <c r="AA14" s="258"/>
    </row>
    <row r="15" spans="1:27" ht="27" customHeight="1" x14ac:dyDescent="0.3">
      <c r="F15" s="259"/>
      <c r="G15" s="546"/>
      <c r="I15" s="234" t="s">
        <v>26</v>
      </c>
      <c r="J15" s="547"/>
      <c r="K15" s="548"/>
      <c r="L15" s="59"/>
      <c r="M15" s="55"/>
      <c r="N15" s="549" t="s">
        <v>135</v>
      </c>
      <c r="O15" s="551" t="s">
        <v>119</v>
      </c>
      <c r="P15" s="551" t="s">
        <v>136</v>
      </c>
      <c r="Q15" s="551" t="s">
        <v>121</v>
      </c>
      <c r="W15" s="257" t="s">
        <v>137</v>
      </c>
      <c r="AA15" s="258"/>
    </row>
    <row r="16" spans="1:27" ht="25.5" customHeight="1" thickBot="1" x14ac:dyDescent="0.35">
      <c r="B16" s="240"/>
      <c r="F16" s="259"/>
      <c r="G16" s="264">
        <v>45</v>
      </c>
      <c r="H16" s="240"/>
      <c r="I16" s="241">
        <f>IF(OR(N17="",N17=0,O17="",O17=0,P17="",P17=0),"",MQ_P*N17+MLM_P*O17+Part_P*P17+Mid_P*Q17+Mid_P*G16)</f>
        <v>51.05</v>
      </c>
      <c r="J16" s="265">
        <f>IF(OR(N17="",N17=0,O17="",O17=0,P17="",P17=0,G16=""),"",I16/N4)</f>
        <v>0.68066666666666664</v>
      </c>
      <c r="K16" s="266" t="str">
        <f>IF(J16="","",LOOKUP(J16,{0,"F";0.6,"D-";0.64,"D";0.67,"D+";0.7,"C-";0.74,"C";0.77,"C+";0.8,"B-";0.84,"B";0.87,"B+";0.895,"A-";0.94,"A";0.98,"A+"}))</f>
        <v>D+</v>
      </c>
      <c r="L16" s="244"/>
      <c r="M16" s="240"/>
      <c r="N16" s="549"/>
      <c r="O16" s="551"/>
      <c r="P16" s="551"/>
      <c r="Q16" s="551"/>
      <c r="W16" s="267" t="s">
        <v>138</v>
      </c>
      <c r="AA16" s="258"/>
    </row>
    <row r="17" spans="1:27" ht="16.2" thickBot="1" x14ac:dyDescent="0.35">
      <c r="E17" s="55"/>
      <c r="F17" s="61"/>
      <c r="G17" s="62"/>
      <c r="H17" s="62"/>
      <c r="I17" s="62"/>
      <c r="J17" s="248"/>
      <c r="K17" s="62"/>
      <c r="L17" s="63"/>
      <c r="N17" s="268">
        <f>IF(C8="",0,C8)</f>
        <v>65</v>
      </c>
      <c r="O17" s="268">
        <f>IF(D8="",0,D8)</f>
        <v>76</v>
      </c>
      <c r="P17" s="268">
        <f>IF(E8="",0,E8)</f>
        <v>84</v>
      </c>
      <c r="Q17" s="269">
        <f>G8</f>
        <v>74</v>
      </c>
      <c r="W17" s="270" t="s">
        <v>153</v>
      </c>
      <c r="AA17" s="258"/>
    </row>
    <row r="18" spans="1:27" ht="6.9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W18" s="271"/>
      <c r="AA18" s="258"/>
    </row>
    <row r="19" spans="1:27" ht="6" customHeight="1" x14ac:dyDescent="0.3">
      <c r="W19" s="271"/>
      <c r="AA19" s="258"/>
    </row>
    <row r="20" spans="1:27" ht="35.1" customHeight="1" x14ac:dyDescent="0.3">
      <c r="B20" s="272"/>
      <c r="C20" s="273" t="s">
        <v>139</v>
      </c>
      <c r="D20" s="274"/>
      <c r="E20" s="274"/>
      <c r="F20" s="274"/>
      <c r="G20" s="274"/>
      <c r="H20" s="275"/>
      <c r="I20" s="275"/>
      <c r="J20" s="276" t="s">
        <v>140</v>
      </c>
      <c r="K20" s="275"/>
      <c r="L20" s="254"/>
      <c r="W20" s="277" t="s">
        <v>141</v>
      </c>
      <c r="AA20" s="258"/>
    </row>
    <row r="21" spans="1:27" ht="23.1" customHeight="1" x14ac:dyDescent="0.3">
      <c r="B21" s="278"/>
      <c r="C21" s="279" t="s">
        <v>142</v>
      </c>
      <c r="D21"/>
      <c r="E21"/>
      <c r="F21"/>
      <c r="G21"/>
      <c r="K21" s="280" t="s">
        <v>143</v>
      </c>
      <c r="L21" s="258"/>
      <c r="W21" s="277" t="s">
        <v>144</v>
      </c>
      <c r="AA21" s="258"/>
    </row>
    <row r="22" spans="1:27" ht="30" customHeight="1" thickBot="1" x14ac:dyDescent="0.35">
      <c r="B22" s="278"/>
      <c r="C22" s="279" t="s">
        <v>145</v>
      </c>
      <c r="D22"/>
      <c r="E22"/>
      <c r="F22"/>
      <c r="G22"/>
      <c r="H22" s="281"/>
      <c r="I22" s="282"/>
      <c r="K22" s="283">
        <v>90</v>
      </c>
      <c r="L22" s="258"/>
      <c r="W22" s="278"/>
      <c r="AA22" s="258"/>
    </row>
    <row r="23" spans="1:27" ht="30" customHeight="1" thickBot="1" x14ac:dyDescent="0.35">
      <c r="B23" s="278"/>
      <c r="C23" s="284" t="s">
        <v>146</v>
      </c>
      <c r="E23" s="282"/>
      <c r="F23" s="282"/>
      <c r="G23" s="282"/>
      <c r="H23" s="281"/>
      <c r="I23" s="282"/>
      <c r="K23" s="285"/>
      <c r="L23" s="258"/>
      <c r="N23" s="286" t="s">
        <v>27</v>
      </c>
      <c r="O23" s="287" t="s">
        <v>28</v>
      </c>
      <c r="P23" s="287" t="s">
        <v>29</v>
      </c>
      <c r="Q23" s="287" t="s">
        <v>32</v>
      </c>
      <c r="R23" s="288" t="s">
        <v>33</v>
      </c>
      <c r="W23" s="289" t="s">
        <v>147</v>
      </c>
      <c r="X23" s="290"/>
      <c r="Y23" s="290"/>
      <c r="Z23" s="290"/>
      <c r="AA23" s="291"/>
    </row>
    <row r="24" spans="1:27" ht="35.1" customHeight="1" x14ac:dyDescent="0.3">
      <c r="B24" s="278"/>
      <c r="C24" s="284" t="s">
        <v>148</v>
      </c>
      <c r="E24" s="282"/>
      <c r="F24" s="282"/>
      <c r="G24" s="282"/>
      <c r="H24" s="281"/>
      <c r="J24" s="292" t="s">
        <v>149</v>
      </c>
      <c r="K24" s="293" t="s">
        <v>150</v>
      </c>
      <c r="L24" s="258"/>
      <c r="N24" s="549" t="s">
        <v>135</v>
      </c>
      <c r="O24" s="551" t="s">
        <v>119</v>
      </c>
      <c r="P24" s="551" t="s">
        <v>136</v>
      </c>
      <c r="Q24" s="551" t="s">
        <v>121</v>
      </c>
      <c r="R24" s="550" t="s">
        <v>132</v>
      </c>
    </row>
    <row r="25" spans="1:27" ht="24.9" customHeight="1" thickBot="1" x14ac:dyDescent="0.35">
      <c r="B25" s="294"/>
      <c r="C25" s="284" t="s">
        <v>151</v>
      </c>
      <c r="E25" s="282"/>
      <c r="F25" s="282"/>
      <c r="G25" s="282"/>
      <c r="H25" s="295"/>
      <c r="I25" s="296" t="s">
        <v>26</v>
      </c>
      <c r="J25" s="297">
        <f>IF(OR(I30=0,COUNTA(N26:R26)&lt;&gt;5,K22=""),"",I30/100)</f>
        <v>0.73549999999999993</v>
      </c>
      <c r="K25" s="298" t="str">
        <f>IF(OR(I30=0,COUNTA(N26:R26)&lt;&gt;5,K22=""),"",IF(K22&lt;50,"F*",LOOKUP(J25,{0,"F";0.6,"D-";0.64,"D";0.67,"D+";0.7,"C-";0.74,"C";0.77,"C+";0.8,"B-";0.84,"B";0.87,"B+";0.895,"A-";0.94,"A";0.98,"A+"})))</f>
        <v>C-</v>
      </c>
      <c r="L25" s="299"/>
      <c r="N25" s="549"/>
      <c r="O25" s="551"/>
      <c r="P25" s="551"/>
      <c r="Q25" s="551"/>
      <c r="R25" s="550"/>
    </row>
    <row r="26" spans="1:27" ht="20.100000000000001" customHeight="1" thickBot="1" x14ac:dyDescent="0.35">
      <c r="B26" s="278"/>
      <c r="E26" s="282"/>
      <c r="F26" s="282"/>
      <c r="G26" s="282"/>
      <c r="H26" s="281"/>
      <c r="I26" s="300">
        <f>MQ_P*N26+MLM_P*O26+Part_P*P26+Mid_P*Q26+Mid_P*R26</f>
        <v>51.05</v>
      </c>
      <c r="L26" s="258"/>
      <c r="N26" s="268">
        <f>IF(N17="","",N17)</f>
        <v>65</v>
      </c>
      <c r="O26" s="269">
        <f>IF(O17="","",O17)</f>
        <v>76</v>
      </c>
      <c r="P26" s="269">
        <f>IF(P17="","",P17)</f>
        <v>84</v>
      </c>
      <c r="Q26" s="269">
        <f>IF(Q17="","",Q17)</f>
        <v>74</v>
      </c>
      <c r="R26" s="266">
        <f>IF(G16="",0,G16)</f>
        <v>45</v>
      </c>
    </row>
    <row r="27" spans="1:27" ht="24.9" customHeight="1" thickBot="1" x14ac:dyDescent="0.35">
      <c r="B27" s="278"/>
      <c r="C27" s="284"/>
      <c r="E27" s="282"/>
      <c r="F27" s="282"/>
      <c r="G27" s="282"/>
      <c r="J27" s="301">
        <f>IF(OR(I30=0,COUNTA(N26:R26)&lt;&gt;5,K22=""),"",IF(AND(O26&gt;='Grade Template OL'!N9,K22&gt;'Grade Template OL'!N11),(MQ_P*N26+MLM_P*O26+Part_P*P26+Mid_P*MAX(Q26,R26)+Mid_P*K22+Final_P*K22)/100,J25))</f>
        <v>0.82550000000000001</v>
      </c>
      <c r="K27" s="302" t="str">
        <f>IF(OR(K22="",K22=0,J27=""),"",IF(K22&lt;N29,"F*",LOOKUP(J27,{0,"F";0.6,"D-";0.64,"D";0.67,"D+";0.7,"C-";0.74,"C";0.77,"C+";0.8,"B-";0.84,"B";0.87,"B+";0.895,"A-";0.94,"A";0.98,"A+"})))</f>
        <v>B-</v>
      </c>
      <c r="L27" s="258"/>
    </row>
    <row r="28" spans="1:27" ht="15.6" hidden="1" x14ac:dyDescent="0.3">
      <c r="B28" s="278"/>
      <c r="C28" s="284" t="s">
        <v>152</v>
      </c>
      <c r="E28" s="55"/>
      <c r="F28" s="55"/>
      <c r="G28" s="55"/>
      <c r="I28" s="55"/>
      <c r="J28" s="303" t="str">
        <f>IF(AND(SUM(N26:R26)=0,K22&gt;1),"Enter Scores in Columns A,B,C,D and E","")</f>
        <v/>
      </c>
      <c r="K28" s="55"/>
      <c r="L28" s="258"/>
    </row>
    <row r="29" spans="1:27" ht="35.1" customHeight="1" x14ac:dyDescent="0.3">
      <c r="B29" s="304"/>
      <c r="C29" s="305"/>
      <c r="D29" s="305"/>
      <c r="E29" s="17"/>
      <c r="F29" s="305"/>
      <c r="G29" s="305"/>
      <c r="H29" s="290"/>
      <c r="I29" s="234" t="s">
        <v>26</v>
      </c>
      <c r="J29" s="306" t="str">
        <f>IF(OR(I26=0,COUNTA(N26:R26)&lt;&gt;5,K22=""),"",IF(AND(SUM(N26:R26)&gt;10,K22&lt;N29),"* Failed the final exam",IF(O26&lt;N9,"Final Exam did not replace lowest score",IF(K22&gt;MIN(Q26,R26),"Final Exam Replaced Lowest score of : "&amp;MIN(Q26,R26),"Final Exam did not replace lowest score"))))</f>
        <v>Final Exam Replaced Lowest score of : 45</v>
      </c>
      <c r="K29" s="307"/>
      <c r="L29" s="291"/>
      <c r="N29" s="221">
        <f>IF(O26&gt;=85,40,IF(O26&gt;=75,45,50))</f>
        <v>45</v>
      </c>
    </row>
    <row r="30" spans="1:27" ht="35.1" customHeight="1" x14ac:dyDescent="0.3">
      <c r="B30" s="278"/>
      <c r="E30"/>
      <c r="I30" s="308">
        <f>MQ_P*N26+MLM_P*O26+Part_P*P26+Mid_P*Q26+Mid_P*R26+Final_P*K22</f>
        <v>73.55</v>
      </c>
      <c r="J30"/>
      <c r="K30"/>
      <c r="L30" s="258"/>
    </row>
    <row r="34" ht="24.9" customHeight="1" x14ac:dyDescent="0.3"/>
    <row r="35" ht="24.9" customHeight="1" x14ac:dyDescent="0.3"/>
    <row r="36" ht="24.9" customHeight="1" x14ac:dyDescent="0.3"/>
    <row r="37" ht="24.9" customHeight="1" x14ac:dyDescent="0.3"/>
  </sheetData>
  <mergeCells count="19">
    <mergeCell ref="R24:R25"/>
    <mergeCell ref="P15:P16"/>
    <mergeCell ref="Q15:Q16"/>
    <mergeCell ref="N24:N25"/>
    <mergeCell ref="O24:O25"/>
    <mergeCell ref="P24:P25"/>
    <mergeCell ref="Q24:Q25"/>
    <mergeCell ref="O15:O16"/>
    <mergeCell ref="K6:K7"/>
    <mergeCell ref="G14:G15"/>
    <mergeCell ref="J14:J15"/>
    <mergeCell ref="K14:K15"/>
    <mergeCell ref="N15:N16"/>
    <mergeCell ref="C1:J1"/>
    <mergeCell ref="C6:C7"/>
    <mergeCell ref="D6:D7"/>
    <mergeCell ref="E6:E7"/>
    <mergeCell ref="G6:G7"/>
    <mergeCell ref="J6:J7"/>
  </mergeCells>
  <conditionalFormatting sqref="I26">
    <cfRule type="cellIs" dxfId="4" priority="4" operator="equal">
      <formula>0</formula>
    </cfRule>
  </conditionalFormatting>
  <conditionalFormatting sqref="I30">
    <cfRule type="cellIs" dxfId="3" priority="3" operator="equal">
      <formula>0</formula>
    </cfRule>
  </conditionalFormatting>
  <conditionalFormatting sqref="J29">
    <cfRule type="containsText" dxfId="2" priority="1" operator="containsText" text="Failed">
      <formula>NOT(ISERROR(SEARCH("Failed",J29)))</formula>
    </cfRule>
    <cfRule type="containsText" dxfId="1" priority="2" operator="containsText" text="did not">
      <formula>NOT(ISERROR(SEARCH("did not",J29)))</formula>
    </cfRule>
  </conditionalFormatting>
  <conditionalFormatting sqref="N26:P26">
    <cfRule type="cellIs" dxfId="0" priority="5" operator="lessThan">
      <formula>#REF!</formula>
    </cfRule>
  </conditionalFormatting>
  <dataValidations count="2">
    <dataValidation type="decimal" allowBlank="1" showInputMessage="1" showErrorMessage="1" errorTitle="Must be between 0 and 105" sqref="N26:R26 K22 N17:Q17 G16 G8 C8:E8" xr:uid="{E5A9B540-CC20-4905-BA84-F7117379CF54}">
      <formula1>0</formula1>
      <formula2>108</formula2>
    </dataValidation>
    <dataValidation type="textLength" allowBlank="1" showInputMessage="1" showErrorMessage="1" error="Formulas" sqref="K8 K16" xr:uid="{76AC79A6-71A8-4FF8-87F7-5F0306AC43E5}">
      <formula1>0</formula1>
      <formula2>0</formula2>
    </dataValidation>
  </dataValidations>
  <hyperlinks>
    <hyperlink ref="C1:H1" r:id="rId1" display="Click to Get your Scores from Tableau, Summary Sheet" xr:uid="{3F8A08FE-60C8-4009-A022-7E39FF0CFF40}"/>
  </hyperlinks>
  <pageMargins left="0.7" right="0.7" top="0.75" bottom="0.75" header="0.3" footer="0.3"/>
  <pageSetup orientation="portrait" horizontalDpi="1200" verticalDpi="1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A9BD5-2F21-479A-A129-DB0A542A25C5}">
  <sheetPr codeName="Sheet5"/>
  <dimension ref="A2:AA30"/>
  <sheetViews>
    <sheetView workbookViewId="0">
      <selection activeCell="U4" sqref="U4:X30"/>
    </sheetView>
  </sheetViews>
  <sheetFormatPr defaultRowHeight="14.4" x14ac:dyDescent="0.3"/>
  <cols>
    <col min="1" max="1" width="9" style="8" customWidth="1"/>
    <col min="2" max="8" width="9" customWidth="1"/>
    <col min="9" max="9" width="10.88671875" bestFit="1" customWidth="1"/>
    <col min="10" max="13" width="9" customWidth="1"/>
  </cols>
  <sheetData>
    <row r="2" spans="1:27" x14ac:dyDescent="0.3">
      <c r="B2" s="53" t="s">
        <v>2</v>
      </c>
      <c r="F2" t="s">
        <v>4</v>
      </c>
      <c r="I2" t="s">
        <v>24</v>
      </c>
      <c r="N2" s="18" t="s">
        <v>81</v>
      </c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</row>
    <row r="3" spans="1:27" x14ac:dyDescent="0.3">
      <c r="B3" s="53"/>
      <c r="N3" s="53" t="str">
        <f>Dates!S3</f>
        <v>To Link</v>
      </c>
      <c r="O3" s="53">
        <f>Dates!T3</f>
        <v>0</v>
      </c>
      <c r="P3" s="53" t="str">
        <f>Dates!U3</f>
        <v>Sec</v>
      </c>
      <c r="Q3" s="53" t="str">
        <f>Dates!V3</f>
        <v>Day</v>
      </c>
      <c r="R3" s="25"/>
      <c r="S3" s="25"/>
      <c r="T3" s="25"/>
      <c r="U3" s="25" t="s">
        <v>40</v>
      </c>
      <c r="V3" s="25">
        <v>0</v>
      </c>
      <c r="W3" s="25" t="s">
        <v>41</v>
      </c>
      <c r="X3" s="25" t="s">
        <v>3</v>
      </c>
      <c r="Y3" s="25"/>
    </row>
    <row r="4" spans="1:27" x14ac:dyDescent="0.3">
      <c r="A4" s="20" t="e">
        <f>#REF!</f>
        <v>#REF!</v>
      </c>
      <c r="B4" s="53" t="e">
        <f>#REF!</f>
        <v>#REF!</v>
      </c>
      <c r="C4" t="e">
        <f t="shared" ref="C4:C26" si="0">VLOOKUP(A4,MQ_Task,4,FALSE)</f>
        <v>#REF!</v>
      </c>
      <c r="D4" t="e">
        <f>IF(C4=TRUE,"C","")</f>
        <v>#REF!</v>
      </c>
      <c r="E4" t="e">
        <f>#REF!</f>
        <v>#REF!</v>
      </c>
      <c r="F4" s="53" t="e">
        <f>#REF!</f>
        <v>#REF!</v>
      </c>
      <c r="G4" t="e">
        <f t="shared" ref="G4:G30" si="1">VLOOKUP(E4,MLM_Task,4,FALSE)</f>
        <v>#REF!</v>
      </c>
      <c r="H4" t="e">
        <f>IF(G4=TRUE,"C","")</f>
        <v>#REF!</v>
      </c>
      <c r="I4" t="e">
        <f>#REF!</f>
        <v>#REF!</v>
      </c>
      <c r="J4" s="53" t="e">
        <f>#REF!</f>
        <v>#REF!</v>
      </c>
      <c r="K4" t="e">
        <f t="shared" ref="K4:K12" si="2">VLOOKUP(I4,Ext_Task,4,FALSE)</f>
        <v>#REF!</v>
      </c>
      <c r="L4" t="e">
        <f t="shared" ref="L4:L15" si="3">IF(K4=TRUE,"C","")</f>
        <v>#REF!</v>
      </c>
      <c r="N4" s="53">
        <f>Dates!S4</f>
        <v>45912</v>
      </c>
      <c r="O4" s="53" t="str">
        <f>Dates!T4</f>
        <v>Pa</v>
      </c>
      <c r="P4" s="53" t="str">
        <f>Dates!U4</f>
        <v>Pract Exam</v>
      </c>
      <c r="Q4" s="53">
        <f>Dates!V4</f>
        <v>45912</v>
      </c>
      <c r="R4" s="53" t="e">
        <f>#REF!</f>
        <v>#REF!</v>
      </c>
      <c r="S4" t="e">
        <f t="shared" ref="S4:S30" si="4">IF(R4=TRUE,"C","")</f>
        <v>#REF!</v>
      </c>
      <c r="T4" s="15">
        <f>COUNTIF(S4:S6,"c")</f>
        <v>0</v>
      </c>
      <c r="U4" s="18"/>
      <c r="V4" s="18"/>
      <c r="W4" s="18"/>
      <c r="X4" s="18"/>
      <c r="Y4" s="18"/>
    </row>
    <row r="5" spans="1:27" x14ac:dyDescent="0.3">
      <c r="A5" s="20" t="e">
        <f>#REF!</f>
        <v>#REF!</v>
      </c>
      <c r="B5" s="53" t="e">
        <f>#REF!</f>
        <v>#REF!</v>
      </c>
      <c r="C5" t="e">
        <f t="shared" si="0"/>
        <v>#REF!</v>
      </c>
      <c r="D5" t="e">
        <f t="shared" ref="D5:D26" si="5">IF(C5=TRUE,"C","")</f>
        <v>#REF!</v>
      </c>
      <c r="E5" t="e">
        <f>#REF!</f>
        <v>#REF!</v>
      </c>
      <c r="F5" s="53" t="e">
        <f>#REF!</f>
        <v>#REF!</v>
      </c>
      <c r="G5" t="e">
        <f t="shared" si="1"/>
        <v>#REF!</v>
      </c>
      <c r="H5" t="e">
        <f t="shared" ref="H5:H30" si="6">IF(G5=TRUE,"C","")</f>
        <v>#REF!</v>
      </c>
      <c r="I5" t="e">
        <f>#REF!</f>
        <v>#REF!</v>
      </c>
      <c r="J5" s="53" t="e">
        <f>#REF!</f>
        <v>#REF!</v>
      </c>
      <c r="K5" t="e">
        <f t="shared" si="2"/>
        <v>#REF!</v>
      </c>
      <c r="L5" t="e">
        <f t="shared" si="3"/>
        <v>#REF!</v>
      </c>
      <c r="N5" s="53">
        <f>Dates!S5</f>
        <v>45913</v>
      </c>
      <c r="O5" s="53" t="str">
        <f>Dates!T5</f>
        <v>Pb</v>
      </c>
      <c r="P5" s="53" t="str">
        <f>Dates!U5</f>
        <v>Pract Exam</v>
      </c>
      <c r="Q5" s="53">
        <f>Dates!V5</f>
        <v>45913</v>
      </c>
      <c r="R5" s="53" t="e">
        <f>#REF!</f>
        <v>#REF!</v>
      </c>
      <c r="S5" t="e">
        <f t="shared" si="4"/>
        <v>#REF!</v>
      </c>
      <c r="T5" s="15">
        <f>COUNTIF(S4:S6,"c")</f>
        <v>0</v>
      </c>
      <c r="U5" s="18"/>
      <c r="V5" s="18"/>
      <c r="W5" s="18"/>
      <c r="X5" s="18"/>
      <c r="Y5" s="18"/>
    </row>
    <row r="6" spans="1:27" x14ac:dyDescent="0.3">
      <c r="A6" s="20" t="e">
        <f>#REF!</f>
        <v>#REF!</v>
      </c>
      <c r="B6" s="53" t="e">
        <f>#REF!</f>
        <v>#REF!</v>
      </c>
      <c r="C6" t="e">
        <f t="shared" si="0"/>
        <v>#REF!</v>
      </c>
      <c r="D6" t="e">
        <f t="shared" si="5"/>
        <v>#REF!</v>
      </c>
      <c r="E6" t="e">
        <f>#REF!</f>
        <v>#REF!</v>
      </c>
      <c r="F6" s="53" t="e">
        <f>#REF!</f>
        <v>#REF!</v>
      </c>
      <c r="G6" t="e">
        <f t="shared" si="1"/>
        <v>#REF!</v>
      </c>
      <c r="H6" t="e">
        <f t="shared" si="6"/>
        <v>#REF!</v>
      </c>
      <c r="I6" t="e">
        <f>#REF!</f>
        <v>#REF!</v>
      </c>
      <c r="J6" s="53" t="e">
        <f>#REF!</f>
        <v>#REF!</v>
      </c>
      <c r="K6" t="e">
        <f t="shared" si="2"/>
        <v>#REF!</v>
      </c>
      <c r="L6" t="e">
        <f t="shared" si="3"/>
        <v>#REF!</v>
      </c>
      <c r="N6" s="53">
        <f>Dates!S6</f>
        <v>45914</v>
      </c>
      <c r="O6" s="53" t="str">
        <f>Dates!T6</f>
        <v>Pc</v>
      </c>
      <c r="P6" s="53" t="str">
        <f>Dates!U6</f>
        <v>Pract Exam</v>
      </c>
      <c r="Q6" s="53">
        <f>Dates!V6</f>
        <v>45914</v>
      </c>
      <c r="R6" s="53" t="e">
        <f>#REF!</f>
        <v>#REF!</v>
      </c>
      <c r="S6" t="e">
        <f t="shared" si="4"/>
        <v>#REF!</v>
      </c>
      <c r="T6" s="15">
        <f>COUNTIF(S4:S6,"c")</f>
        <v>0</v>
      </c>
      <c r="U6" s="18"/>
      <c r="V6" s="18"/>
      <c r="W6" s="18"/>
      <c r="X6" s="18"/>
      <c r="Y6" s="18"/>
    </row>
    <row r="7" spans="1:27" x14ac:dyDescent="0.3">
      <c r="A7" s="20" t="e">
        <f>#REF!</f>
        <v>#REF!</v>
      </c>
      <c r="B7" s="53" t="e">
        <f>#REF!</f>
        <v>#REF!</v>
      </c>
      <c r="C7" t="e">
        <f t="shared" si="0"/>
        <v>#REF!</v>
      </c>
      <c r="D7" t="e">
        <f t="shared" si="5"/>
        <v>#REF!</v>
      </c>
      <c r="E7" t="e">
        <f>#REF!</f>
        <v>#REF!</v>
      </c>
      <c r="F7" s="53" t="e">
        <f>#REF!</f>
        <v>#REF!</v>
      </c>
      <c r="G7" t="e">
        <f t="shared" si="1"/>
        <v>#REF!</v>
      </c>
      <c r="H7" t="e">
        <f t="shared" si="6"/>
        <v>#REF!</v>
      </c>
      <c r="I7" t="e">
        <f>#REF!</f>
        <v>#REF!</v>
      </c>
      <c r="J7" s="53" t="e">
        <f>#REF!</f>
        <v>#REF!</v>
      </c>
      <c r="K7" t="e">
        <f t="shared" si="2"/>
        <v>#REF!</v>
      </c>
      <c r="L7" t="e">
        <f t="shared" si="3"/>
        <v>#REF!</v>
      </c>
      <c r="N7" s="18"/>
      <c r="O7" s="18"/>
      <c r="P7" s="18"/>
      <c r="Q7" s="18"/>
      <c r="R7" s="18"/>
      <c r="S7" t="str">
        <f t="shared" si="4"/>
        <v/>
      </c>
      <c r="U7" s="18"/>
      <c r="V7" s="18"/>
      <c r="W7" s="18"/>
      <c r="X7" s="18"/>
      <c r="Y7" s="18"/>
    </row>
    <row r="8" spans="1:27" x14ac:dyDescent="0.3">
      <c r="A8" s="20" t="e">
        <f>#REF!</f>
        <v>#REF!</v>
      </c>
      <c r="B8" s="53" t="e">
        <f>#REF!</f>
        <v>#REF!</v>
      </c>
      <c r="C8" t="e">
        <f t="shared" si="0"/>
        <v>#REF!</v>
      </c>
      <c r="D8" t="e">
        <f t="shared" si="5"/>
        <v>#REF!</v>
      </c>
      <c r="E8" t="e">
        <f>#REF!</f>
        <v>#REF!</v>
      </c>
      <c r="F8" s="53" t="e">
        <f>#REF!</f>
        <v>#REF!</v>
      </c>
      <c r="G8" t="e">
        <f t="shared" si="1"/>
        <v>#REF!</v>
      </c>
      <c r="H8" t="e">
        <f t="shared" si="6"/>
        <v>#REF!</v>
      </c>
      <c r="I8" t="e">
        <f>#REF!</f>
        <v>#REF!</v>
      </c>
      <c r="J8" s="53" t="e">
        <f>#REF!</f>
        <v>#REF!</v>
      </c>
      <c r="K8" t="e">
        <f t="shared" si="2"/>
        <v>#REF!</v>
      </c>
      <c r="L8" t="e">
        <f t="shared" si="3"/>
        <v>#REF!</v>
      </c>
      <c r="N8" s="18"/>
      <c r="O8" s="18"/>
      <c r="P8" s="18"/>
      <c r="Q8" s="18"/>
      <c r="R8" s="18"/>
      <c r="S8" t="str">
        <f t="shared" si="4"/>
        <v/>
      </c>
      <c r="U8" s="53">
        <f>Dates!S8</f>
        <v>45939</v>
      </c>
      <c r="V8" s="53" t="str">
        <f>Dates!T8</f>
        <v>1aT</v>
      </c>
      <c r="W8" s="53" t="str">
        <f>Dates!U8</f>
        <v>Midterm 1</v>
      </c>
      <c r="X8" s="53">
        <f>Dates!V8</f>
        <v>45939</v>
      </c>
      <c r="Y8" s="18" t="e">
        <f>#REF!</f>
        <v>#REF!</v>
      </c>
      <c r="Z8" t="e">
        <f t="shared" ref="Z8:Z26" si="7">IF(Y8=TRUE,"C","")</f>
        <v>#REF!</v>
      </c>
      <c r="AA8" s="15">
        <f>COUNTIF(Z8:Z10,"c")</f>
        <v>0</v>
      </c>
    </row>
    <row r="9" spans="1:27" x14ac:dyDescent="0.3">
      <c r="A9" s="20" t="e">
        <f>#REF!</f>
        <v>#REF!</v>
      </c>
      <c r="B9" s="53" t="e">
        <f>#REF!</f>
        <v>#REF!</v>
      </c>
      <c r="C9" t="e">
        <f t="shared" si="0"/>
        <v>#REF!</v>
      </c>
      <c r="D9" t="e">
        <f t="shared" si="5"/>
        <v>#REF!</v>
      </c>
      <c r="E9" t="e">
        <f>#REF!</f>
        <v>#REF!</v>
      </c>
      <c r="F9" s="53" t="e">
        <f>#REF!</f>
        <v>#REF!</v>
      </c>
      <c r="G9" t="e">
        <f t="shared" si="1"/>
        <v>#REF!</v>
      </c>
      <c r="H9" t="e">
        <f t="shared" si="6"/>
        <v>#REF!</v>
      </c>
      <c r="I9" t="e">
        <f>#REF!</f>
        <v>#REF!</v>
      </c>
      <c r="J9" s="53" t="e">
        <f>#REF!</f>
        <v>#REF!</v>
      </c>
      <c r="K9" t="e">
        <f t="shared" si="2"/>
        <v>#REF!</v>
      </c>
      <c r="L9" t="e">
        <f t="shared" si="3"/>
        <v>#REF!</v>
      </c>
      <c r="N9" s="18"/>
      <c r="O9" s="18"/>
      <c r="P9" s="18"/>
      <c r="Q9" s="18"/>
      <c r="R9" s="18"/>
      <c r="S9" t="str">
        <f t="shared" si="4"/>
        <v/>
      </c>
      <c r="U9" s="53">
        <f>Dates!S9</f>
        <v>45940</v>
      </c>
      <c r="V9" s="53" t="str">
        <f>Dates!T9</f>
        <v>1bT</v>
      </c>
      <c r="W9" s="53" t="str">
        <f>Dates!U9</f>
        <v>Midterm 1</v>
      </c>
      <c r="X9" s="53">
        <f>Dates!V9</f>
        <v>45940</v>
      </c>
      <c r="Y9" s="18" t="e">
        <f>#REF!</f>
        <v>#REF!</v>
      </c>
      <c r="Z9" t="e">
        <f t="shared" si="7"/>
        <v>#REF!</v>
      </c>
      <c r="AA9" s="15">
        <f>COUNTIF(Z8:Z10,"c")</f>
        <v>0</v>
      </c>
    </row>
    <row r="10" spans="1:27" x14ac:dyDescent="0.3">
      <c r="A10" s="20" t="e">
        <f>#REF!</f>
        <v>#REF!</v>
      </c>
      <c r="B10" s="53" t="e">
        <f>#REF!</f>
        <v>#REF!</v>
      </c>
      <c r="C10" t="e">
        <f t="shared" si="0"/>
        <v>#REF!</v>
      </c>
      <c r="D10" t="e">
        <f t="shared" si="5"/>
        <v>#REF!</v>
      </c>
      <c r="E10" t="e">
        <f>#REF!</f>
        <v>#REF!</v>
      </c>
      <c r="F10" s="53" t="e">
        <f>#REF!</f>
        <v>#REF!</v>
      </c>
      <c r="G10" t="e">
        <f t="shared" si="1"/>
        <v>#REF!</v>
      </c>
      <c r="H10" t="e">
        <f t="shared" si="6"/>
        <v>#REF!</v>
      </c>
      <c r="I10" t="e">
        <f>#REF!</f>
        <v>#REF!</v>
      </c>
      <c r="J10" s="53" t="e">
        <f>#REF!</f>
        <v>#REF!</v>
      </c>
      <c r="K10" t="e">
        <f t="shared" si="2"/>
        <v>#REF!</v>
      </c>
      <c r="L10" t="e">
        <f t="shared" si="3"/>
        <v>#REF!</v>
      </c>
      <c r="N10" s="18"/>
      <c r="O10" s="18"/>
      <c r="P10" s="18"/>
      <c r="Q10" s="18"/>
      <c r="R10" s="18"/>
      <c r="S10" t="str">
        <f t="shared" si="4"/>
        <v/>
      </c>
      <c r="U10" s="53">
        <f>Dates!S10</f>
        <v>45943</v>
      </c>
      <c r="V10" s="53" t="str">
        <f>Dates!T10</f>
        <v>1cT</v>
      </c>
      <c r="W10" s="53" t="str">
        <f>Dates!U10</f>
        <v>Midterm 1</v>
      </c>
      <c r="X10" s="53">
        <f>Dates!V10</f>
        <v>45943</v>
      </c>
      <c r="Y10" s="18" t="e">
        <f>#REF!</f>
        <v>#REF!</v>
      </c>
      <c r="Z10" t="e">
        <f t="shared" si="7"/>
        <v>#REF!</v>
      </c>
      <c r="AA10" s="15">
        <f>COUNTIF(Z8:Z10,"c")</f>
        <v>0</v>
      </c>
    </row>
    <row r="11" spans="1:27" x14ac:dyDescent="0.3">
      <c r="A11" s="20" t="e">
        <f>#REF!</f>
        <v>#REF!</v>
      </c>
      <c r="B11" s="53" t="e">
        <f>#REF!</f>
        <v>#REF!</v>
      </c>
      <c r="C11" t="e">
        <f t="shared" si="0"/>
        <v>#REF!</v>
      </c>
      <c r="D11" t="e">
        <f t="shared" si="5"/>
        <v>#REF!</v>
      </c>
      <c r="E11" t="e">
        <f>#REF!</f>
        <v>#REF!</v>
      </c>
      <c r="F11" s="53" t="e">
        <f>#REF!</f>
        <v>#REF!</v>
      </c>
      <c r="G11" t="e">
        <f t="shared" si="1"/>
        <v>#REF!</v>
      </c>
      <c r="H11" t="e">
        <f t="shared" si="6"/>
        <v>#REF!</v>
      </c>
      <c r="I11" t="e">
        <f>#REF!</f>
        <v>#REF!</v>
      </c>
      <c r="J11" s="53" t="e">
        <f>#REF!</f>
        <v>#REF!</v>
      </c>
      <c r="K11" t="e">
        <f t="shared" si="2"/>
        <v>#REF!</v>
      </c>
      <c r="L11" t="e">
        <f t="shared" si="3"/>
        <v>#REF!</v>
      </c>
      <c r="N11" s="18"/>
      <c r="O11" s="18"/>
      <c r="P11" s="18"/>
      <c r="Q11" s="18"/>
      <c r="R11" s="18"/>
      <c r="S11" t="str">
        <f t="shared" si="4"/>
        <v/>
      </c>
      <c r="U11" s="18"/>
      <c r="V11" s="18"/>
      <c r="W11" s="18"/>
      <c r="X11" s="18"/>
      <c r="Y11" s="18"/>
      <c r="Z11" t="str">
        <f t="shared" si="7"/>
        <v/>
      </c>
    </row>
    <row r="12" spans="1:27" x14ac:dyDescent="0.3">
      <c r="A12" s="20" t="e">
        <f>#REF!</f>
        <v>#REF!</v>
      </c>
      <c r="B12" s="53" t="e">
        <f>#REF!</f>
        <v>#REF!</v>
      </c>
      <c r="C12" t="e">
        <f t="shared" si="0"/>
        <v>#REF!</v>
      </c>
      <c r="D12" t="e">
        <f t="shared" si="5"/>
        <v>#REF!</v>
      </c>
      <c r="E12" t="e">
        <f>#REF!</f>
        <v>#REF!</v>
      </c>
      <c r="F12" s="53" t="e">
        <f>#REF!</f>
        <v>#REF!</v>
      </c>
      <c r="G12" t="e">
        <f t="shared" si="1"/>
        <v>#REF!</v>
      </c>
      <c r="H12" t="e">
        <f t="shared" si="6"/>
        <v>#REF!</v>
      </c>
      <c r="I12" t="e">
        <f>#REF!</f>
        <v>#REF!</v>
      </c>
      <c r="J12" s="53" t="e">
        <f>#REF!</f>
        <v>#REF!</v>
      </c>
      <c r="K12" t="e">
        <f t="shared" si="2"/>
        <v>#REF!</v>
      </c>
      <c r="L12" t="e">
        <f t="shared" si="3"/>
        <v>#REF!</v>
      </c>
      <c r="N12" s="54">
        <f>Dates!S12</f>
        <v>45940</v>
      </c>
      <c r="O12" s="54" t="str">
        <f>Dates!T12</f>
        <v>1aH</v>
      </c>
      <c r="P12" s="54" t="str">
        <f>Dates!U12</f>
        <v>Midterm 1</v>
      </c>
      <c r="Q12" s="54">
        <f>Dates!V12</f>
        <v>45940</v>
      </c>
      <c r="R12" s="53" t="e">
        <f>#REF!</f>
        <v>#REF!</v>
      </c>
      <c r="S12" t="e">
        <f t="shared" si="4"/>
        <v>#REF!</v>
      </c>
      <c r="T12" s="15">
        <f>COUNTIF(S12:S14,"c")</f>
        <v>0</v>
      </c>
      <c r="U12" s="18"/>
      <c r="V12" s="18"/>
      <c r="W12" s="18"/>
      <c r="X12" s="18"/>
      <c r="Y12" s="18"/>
      <c r="Z12" t="str">
        <f t="shared" si="7"/>
        <v/>
      </c>
    </row>
    <row r="13" spans="1:27" x14ac:dyDescent="0.3">
      <c r="A13" s="20" t="e">
        <f>#REF!</f>
        <v>#REF!</v>
      </c>
      <c r="B13" s="53" t="e">
        <f>#REF!</f>
        <v>#REF!</v>
      </c>
      <c r="C13" t="e">
        <f t="shared" si="0"/>
        <v>#REF!</v>
      </c>
      <c r="D13" t="e">
        <f t="shared" si="5"/>
        <v>#REF!</v>
      </c>
      <c r="E13" t="e">
        <f>#REF!</f>
        <v>#REF!</v>
      </c>
      <c r="F13" s="53" t="e">
        <f>#REF!</f>
        <v>#REF!</v>
      </c>
      <c r="G13" t="e">
        <f t="shared" si="1"/>
        <v>#REF!</v>
      </c>
      <c r="H13" t="e">
        <f t="shared" si="6"/>
        <v>#REF!</v>
      </c>
      <c r="J13" s="53"/>
      <c r="L13" t="str">
        <f t="shared" si="3"/>
        <v/>
      </c>
      <c r="N13" s="54">
        <f>Dates!S13</f>
        <v>45941</v>
      </c>
      <c r="O13" s="54" t="str">
        <f>Dates!T13</f>
        <v>1bH</v>
      </c>
      <c r="P13" s="54" t="str">
        <f>Dates!U13</f>
        <v>Midterm 1</v>
      </c>
      <c r="Q13" s="54">
        <f>Dates!V13</f>
        <v>45941</v>
      </c>
      <c r="R13" s="53" t="e">
        <f>#REF!</f>
        <v>#REF!</v>
      </c>
      <c r="S13" t="e">
        <f t="shared" si="4"/>
        <v>#REF!</v>
      </c>
      <c r="T13" s="15">
        <f>COUNTIF(S12:S14,"c")</f>
        <v>0</v>
      </c>
      <c r="U13" s="18"/>
      <c r="V13" s="18"/>
      <c r="W13" s="18"/>
      <c r="X13" s="18"/>
      <c r="Y13" s="18"/>
      <c r="Z13" t="str">
        <f t="shared" si="7"/>
        <v/>
      </c>
    </row>
    <row r="14" spans="1:27" x14ac:dyDescent="0.3">
      <c r="A14" s="20" t="e">
        <f>#REF!</f>
        <v>#REF!</v>
      </c>
      <c r="B14" s="53" t="e">
        <f>#REF!</f>
        <v>#REF!</v>
      </c>
      <c r="C14" t="e">
        <f t="shared" si="0"/>
        <v>#REF!</v>
      </c>
      <c r="D14" t="e">
        <f t="shared" si="5"/>
        <v>#REF!</v>
      </c>
      <c r="E14" t="e">
        <f>#REF!</f>
        <v>#REF!</v>
      </c>
      <c r="F14" s="53" t="e">
        <f>#REF!</f>
        <v>#REF!</v>
      </c>
      <c r="G14" t="e">
        <f t="shared" si="1"/>
        <v>#REF!</v>
      </c>
      <c r="H14" t="e">
        <f t="shared" si="6"/>
        <v>#REF!</v>
      </c>
      <c r="I14" t="s">
        <v>8</v>
      </c>
      <c r="J14" s="53" t="e">
        <f>#REF!</f>
        <v>#REF!</v>
      </c>
      <c r="K14" t="e">
        <f>#REF!</f>
        <v>#REF!</v>
      </c>
      <c r="L14" t="e">
        <f t="shared" si="3"/>
        <v>#REF!</v>
      </c>
      <c r="N14" s="54">
        <f>Dates!S14</f>
        <v>45942</v>
      </c>
      <c r="O14" s="54" t="str">
        <f>Dates!T14</f>
        <v>1cH</v>
      </c>
      <c r="P14" s="54" t="str">
        <f>Dates!U14</f>
        <v>Midterm 1</v>
      </c>
      <c r="Q14" s="54">
        <f>Dates!V14</f>
        <v>45942</v>
      </c>
      <c r="R14" s="53" t="e">
        <f>#REF!</f>
        <v>#REF!</v>
      </c>
      <c r="S14" t="e">
        <f t="shared" si="4"/>
        <v>#REF!</v>
      </c>
      <c r="T14" s="15">
        <f>COUNTIF(S12:S14,"c")</f>
        <v>0</v>
      </c>
      <c r="U14" s="18"/>
      <c r="V14" s="18"/>
      <c r="W14" s="18"/>
      <c r="X14" s="18"/>
      <c r="Y14" s="18"/>
      <c r="Z14" t="str">
        <f t="shared" si="7"/>
        <v/>
      </c>
    </row>
    <row r="15" spans="1:27" x14ac:dyDescent="0.3">
      <c r="A15" s="20" t="e">
        <f>#REF!</f>
        <v>#REF!</v>
      </c>
      <c r="B15" s="53" t="e">
        <f>#REF!</f>
        <v>#REF!</v>
      </c>
      <c r="C15" t="e">
        <f t="shared" si="0"/>
        <v>#REF!</v>
      </c>
      <c r="D15" t="e">
        <f t="shared" si="5"/>
        <v>#REF!</v>
      </c>
      <c r="E15" t="e">
        <f>#REF!</f>
        <v>#REF!</v>
      </c>
      <c r="F15" s="53" t="e">
        <f>#REF!</f>
        <v>#REF!</v>
      </c>
      <c r="G15" t="e">
        <f t="shared" si="1"/>
        <v>#REF!</v>
      </c>
      <c r="H15" t="e">
        <f t="shared" si="6"/>
        <v>#REF!</v>
      </c>
      <c r="I15" t="s">
        <v>17</v>
      </c>
      <c r="J15" s="53" t="e">
        <f>#REF!</f>
        <v>#REF!</v>
      </c>
      <c r="K15" t="e">
        <f>#REF!</f>
        <v>#REF!</v>
      </c>
      <c r="L15" t="e">
        <f t="shared" si="3"/>
        <v>#REF!</v>
      </c>
      <c r="N15" s="18"/>
      <c r="O15" s="18"/>
      <c r="P15" s="18"/>
      <c r="Q15" s="18"/>
      <c r="R15" s="18"/>
      <c r="S15" t="str">
        <f t="shared" si="4"/>
        <v/>
      </c>
      <c r="U15" s="18"/>
      <c r="V15" s="18"/>
      <c r="W15" s="18"/>
      <c r="X15" s="18"/>
      <c r="Y15" s="18"/>
      <c r="Z15" t="str">
        <f t="shared" si="7"/>
        <v/>
      </c>
    </row>
    <row r="16" spans="1:27" x14ac:dyDescent="0.3">
      <c r="A16" s="20" t="e">
        <f>#REF!</f>
        <v>#REF!</v>
      </c>
      <c r="B16" s="53" t="e">
        <f>#REF!</f>
        <v>#REF!</v>
      </c>
      <c r="C16" t="e">
        <f t="shared" si="0"/>
        <v>#REF!</v>
      </c>
      <c r="D16" t="e">
        <f t="shared" si="5"/>
        <v>#REF!</v>
      </c>
      <c r="E16" t="e">
        <f>#REF!</f>
        <v>#REF!</v>
      </c>
      <c r="F16" s="53" t="e">
        <f>#REF!</f>
        <v>#REF!</v>
      </c>
      <c r="G16" t="e">
        <f t="shared" si="1"/>
        <v>#REF!</v>
      </c>
      <c r="H16" t="e">
        <f t="shared" si="6"/>
        <v>#REF!</v>
      </c>
      <c r="J16" s="53"/>
      <c r="N16" s="18"/>
      <c r="O16" s="18"/>
      <c r="P16" s="18"/>
      <c r="Q16" s="18"/>
      <c r="R16" s="18"/>
      <c r="S16" t="str">
        <f t="shared" si="4"/>
        <v/>
      </c>
      <c r="U16" s="53">
        <f>Dates!S16</f>
        <v>45981</v>
      </c>
      <c r="V16" s="53" t="str">
        <f>Dates!T16</f>
        <v>2aT</v>
      </c>
      <c r="W16" s="53" t="str">
        <f>Dates!U16</f>
        <v>Midterm 2</v>
      </c>
      <c r="X16" s="53">
        <f>Dates!V16</f>
        <v>45981</v>
      </c>
      <c r="Y16" s="18" t="e">
        <f>#REF!</f>
        <v>#REF!</v>
      </c>
      <c r="Z16" t="e">
        <f t="shared" si="7"/>
        <v>#REF!</v>
      </c>
      <c r="AA16" s="15">
        <f>COUNTIF(Z16:Z18,"c")</f>
        <v>0</v>
      </c>
    </row>
    <row r="17" spans="1:27" x14ac:dyDescent="0.3">
      <c r="A17" s="20" t="e">
        <f>#REF!</f>
        <v>#REF!</v>
      </c>
      <c r="B17" s="53" t="e">
        <f>#REF!</f>
        <v>#REF!</v>
      </c>
      <c r="C17" t="e">
        <f t="shared" si="0"/>
        <v>#REF!</v>
      </c>
      <c r="D17" t="e">
        <f t="shared" si="5"/>
        <v>#REF!</v>
      </c>
      <c r="E17" t="e">
        <f>#REF!</f>
        <v>#REF!</v>
      </c>
      <c r="F17" s="53" t="e">
        <f>#REF!</f>
        <v>#REF!</v>
      </c>
      <c r="G17" t="e">
        <f t="shared" si="1"/>
        <v>#REF!</v>
      </c>
      <c r="H17" t="e">
        <f t="shared" si="6"/>
        <v>#REF!</v>
      </c>
      <c r="J17" s="53"/>
      <c r="N17" s="18"/>
      <c r="O17" s="18"/>
      <c r="P17" s="18"/>
      <c r="Q17" s="18"/>
      <c r="R17" s="18"/>
      <c r="S17" t="str">
        <f t="shared" si="4"/>
        <v/>
      </c>
      <c r="U17" s="53">
        <f>Dates!S17</f>
        <v>45982</v>
      </c>
      <c r="V17" s="53" t="str">
        <f>Dates!T17</f>
        <v>2bT</v>
      </c>
      <c r="W17" s="53" t="str">
        <f>Dates!U17</f>
        <v>Midterm 2</v>
      </c>
      <c r="X17" s="53">
        <f>Dates!V17</f>
        <v>45982</v>
      </c>
      <c r="Y17" s="18" t="e">
        <f>#REF!</f>
        <v>#REF!</v>
      </c>
      <c r="Z17" t="e">
        <f t="shared" si="7"/>
        <v>#REF!</v>
      </c>
      <c r="AA17" s="15">
        <f>COUNTIF(Z16:Z18,"c")</f>
        <v>0</v>
      </c>
    </row>
    <row r="18" spans="1:27" x14ac:dyDescent="0.3">
      <c r="A18" s="20" t="e">
        <f>#REF!</f>
        <v>#REF!</v>
      </c>
      <c r="B18" s="53" t="e">
        <f>#REF!</f>
        <v>#REF!</v>
      </c>
      <c r="C18" t="e">
        <f t="shared" si="0"/>
        <v>#REF!</v>
      </c>
      <c r="D18" t="e">
        <f t="shared" si="5"/>
        <v>#REF!</v>
      </c>
      <c r="E18" t="e">
        <f>#REF!</f>
        <v>#REF!</v>
      </c>
      <c r="F18" s="53" t="e">
        <f>#REF!</f>
        <v>#REF!</v>
      </c>
      <c r="G18" t="e">
        <f t="shared" si="1"/>
        <v>#REF!</v>
      </c>
      <c r="H18" t="e">
        <f t="shared" si="6"/>
        <v>#REF!</v>
      </c>
      <c r="J18" s="53"/>
      <c r="N18" s="18"/>
      <c r="O18" s="18"/>
      <c r="P18" s="18"/>
      <c r="Q18" s="18"/>
      <c r="R18" s="18"/>
      <c r="S18" t="str">
        <f t="shared" si="4"/>
        <v/>
      </c>
      <c r="U18" s="53">
        <f>Dates!S18</f>
        <v>45985</v>
      </c>
      <c r="V18" s="53" t="str">
        <f>Dates!T18</f>
        <v>2cT</v>
      </c>
      <c r="W18" s="53" t="str">
        <f>Dates!U18</f>
        <v>Midterm 2</v>
      </c>
      <c r="X18" s="53">
        <f>Dates!V18</f>
        <v>45985</v>
      </c>
      <c r="Y18" s="18" t="e">
        <f>#REF!</f>
        <v>#REF!</v>
      </c>
      <c r="Z18" t="e">
        <f t="shared" si="7"/>
        <v>#REF!</v>
      </c>
      <c r="AA18" s="15">
        <f>COUNTIF(Z16:Z18,"c")</f>
        <v>0</v>
      </c>
    </row>
    <row r="19" spans="1:27" x14ac:dyDescent="0.3">
      <c r="A19" s="20" t="e">
        <f>#REF!</f>
        <v>#REF!</v>
      </c>
      <c r="B19" s="53" t="e">
        <f>#REF!</f>
        <v>#REF!</v>
      </c>
      <c r="C19" t="e">
        <f t="shared" si="0"/>
        <v>#REF!</v>
      </c>
      <c r="D19" t="e">
        <f t="shared" si="5"/>
        <v>#REF!</v>
      </c>
      <c r="E19" t="e">
        <f>#REF!</f>
        <v>#REF!</v>
      </c>
      <c r="F19" s="53" t="e">
        <f>#REF!</f>
        <v>#REF!</v>
      </c>
      <c r="G19" t="e">
        <f t="shared" si="1"/>
        <v>#REF!</v>
      </c>
      <c r="H19" t="e">
        <f t="shared" si="6"/>
        <v>#REF!</v>
      </c>
      <c r="J19" s="53"/>
      <c r="N19" s="18"/>
      <c r="O19" s="18"/>
      <c r="P19" s="18"/>
      <c r="Q19" s="18"/>
      <c r="R19" s="18"/>
      <c r="S19" t="str">
        <f t="shared" si="4"/>
        <v/>
      </c>
      <c r="U19" s="18"/>
      <c r="V19" s="18"/>
      <c r="W19" s="18"/>
      <c r="X19" s="18"/>
      <c r="Y19" s="18"/>
      <c r="Z19" t="str">
        <f t="shared" si="7"/>
        <v/>
      </c>
    </row>
    <row r="20" spans="1:27" x14ac:dyDescent="0.3">
      <c r="A20" s="20" t="e">
        <f>#REF!</f>
        <v>#REF!</v>
      </c>
      <c r="B20" s="53" t="e">
        <f>#REF!</f>
        <v>#REF!</v>
      </c>
      <c r="C20" t="e">
        <f t="shared" si="0"/>
        <v>#REF!</v>
      </c>
      <c r="D20" t="e">
        <f t="shared" si="5"/>
        <v>#REF!</v>
      </c>
      <c r="E20" t="e">
        <f>#REF!</f>
        <v>#REF!</v>
      </c>
      <c r="F20" s="53" t="e">
        <f>#REF!</f>
        <v>#REF!</v>
      </c>
      <c r="G20" t="e">
        <f t="shared" si="1"/>
        <v>#REF!</v>
      </c>
      <c r="H20" t="e">
        <f t="shared" si="6"/>
        <v>#REF!</v>
      </c>
      <c r="J20" s="53"/>
      <c r="N20" s="54">
        <f>Dates!S20</f>
        <v>45982</v>
      </c>
      <c r="O20" s="54" t="str">
        <f>Dates!T20</f>
        <v>2aH</v>
      </c>
      <c r="P20" s="54" t="str">
        <f>Dates!U20</f>
        <v>Midterm 2</v>
      </c>
      <c r="Q20" s="54">
        <f>Dates!V20</f>
        <v>45982</v>
      </c>
      <c r="R20" s="53" t="e">
        <f>#REF!</f>
        <v>#REF!</v>
      </c>
      <c r="S20" t="e">
        <f t="shared" si="4"/>
        <v>#REF!</v>
      </c>
      <c r="T20" s="15">
        <f>COUNTIF(S20:S22,"c")</f>
        <v>0</v>
      </c>
      <c r="U20" s="18"/>
      <c r="V20" s="18"/>
      <c r="W20" s="18"/>
      <c r="X20" s="18"/>
      <c r="Y20" s="18"/>
      <c r="Z20" t="str">
        <f t="shared" si="7"/>
        <v/>
      </c>
    </row>
    <row r="21" spans="1:27" x14ac:dyDescent="0.3">
      <c r="A21" s="20" t="e">
        <f>#REF!</f>
        <v>#REF!</v>
      </c>
      <c r="B21" s="53" t="e">
        <f>#REF!</f>
        <v>#REF!</v>
      </c>
      <c r="C21" t="e">
        <f t="shared" si="0"/>
        <v>#REF!</v>
      </c>
      <c r="D21" t="e">
        <f t="shared" si="5"/>
        <v>#REF!</v>
      </c>
      <c r="E21" t="e">
        <f>#REF!</f>
        <v>#REF!</v>
      </c>
      <c r="F21" s="53" t="e">
        <f>#REF!</f>
        <v>#REF!</v>
      </c>
      <c r="G21" t="e">
        <f t="shared" si="1"/>
        <v>#REF!</v>
      </c>
      <c r="H21" t="e">
        <f t="shared" si="6"/>
        <v>#REF!</v>
      </c>
      <c r="J21" s="53"/>
      <c r="N21" s="54">
        <f>Dates!S21</f>
        <v>45983</v>
      </c>
      <c r="O21" s="54" t="str">
        <f>Dates!T21</f>
        <v>2bH</v>
      </c>
      <c r="P21" s="54" t="str">
        <f>Dates!U21</f>
        <v>Midterm 2</v>
      </c>
      <c r="Q21" s="54">
        <f>Dates!V21</f>
        <v>45983</v>
      </c>
      <c r="R21" s="53" t="e">
        <f>#REF!</f>
        <v>#REF!</v>
      </c>
      <c r="S21" t="e">
        <f t="shared" si="4"/>
        <v>#REF!</v>
      </c>
      <c r="T21" s="15">
        <f>COUNTIF(S20:S22,"c")</f>
        <v>0</v>
      </c>
      <c r="U21" s="18"/>
      <c r="V21" s="18"/>
      <c r="W21" s="18"/>
      <c r="X21" s="18"/>
      <c r="Y21" s="18"/>
      <c r="Z21" t="str">
        <f t="shared" si="7"/>
        <v/>
      </c>
    </row>
    <row r="22" spans="1:27" x14ac:dyDescent="0.3">
      <c r="A22" s="20" t="e">
        <f>#REF!</f>
        <v>#REF!</v>
      </c>
      <c r="B22" s="53" t="e">
        <f>#REF!</f>
        <v>#REF!</v>
      </c>
      <c r="C22" t="e">
        <f t="shared" si="0"/>
        <v>#REF!</v>
      </c>
      <c r="D22" t="e">
        <f t="shared" si="5"/>
        <v>#REF!</v>
      </c>
      <c r="E22" t="e">
        <f>#REF!</f>
        <v>#REF!</v>
      </c>
      <c r="F22" s="53" t="e">
        <f>#REF!</f>
        <v>#REF!</v>
      </c>
      <c r="G22" t="e">
        <f t="shared" si="1"/>
        <v>#REF!</v>
      </c>
      <c r="H22" t="e">
        <f t="shared" si="6"/>
        <v>#REF!</v>
      </c>
      <c r="J22" s="53"/>
      <c r="N22" s="54">
        <f>Dates!S22</f>
        <v>45984</v>
      </c>
      <c r="O22" s="54" t="str">
        <f>Dates!T22</f>
        <v>2cH</v>
      </c>
      <c r="P22" s="54" t="str">
        <f>Dates!U22</f>
        <v>Midterm 2</v>
      </c>
      <c r="Q22" s="54">
        <f>Dates!V22</f>
        <v>45984</v>
      </c>
      <c r="R22" s="53" t="e">
        <f>#REF!</f>
        <v>#REF!</v>
      </c>
      <c r="S22" t="e">
        <f t="shared" si="4"/>
        <v>#REF!</v>
      </c>
      <c r="T22" s="15">
        <f>COUNTIF(S20:S22,"c")</f>
        <v>0</v>
      </c>
      <c r="U22" s="18"/>
      <c r="V22" s="18"/>
      <c r="W22" s="18"/>
      <c r="X22" s="18"/>
      <c r="Y22" s="18"/>
      <c r="Z22" t="str">
        <f t="shared" si="7"/>
        <v/>
      </c>
    </row>
    <row r="23" spans="1:27" x14ac:dyDescent="0.3">
      <c r="A23" s="20" t="e">
        <f>#REF!</f>
        <v>#REF!</v>
      </c>
      <c r="B23" s="53" t="e">
        <f>#REF!</f>
        <v>#REF!</v>
      </c>
      <c r="C23" t="e">
        <f t="shared" si="0"/>
        <v>#REF!</v>
      </c>
      <c r="D23" t="e">
        <f t="shared" si="5"/>
        <v>#REF!</v>
      </c>
      <c r="E23" t="e">
        <f>#REF!</f>
        <v>#REF!</v>
      </c>
      <c r="F23" s="53" t="e">
        <f>#REF!</f>
        <v>#REF!</v>
      </c>
      <c r="G23" t="e">
        <f t="shared" si="1"/>
        <v>#REF!</v>
      </c>
      <c r="H23" t="e">
        <f t="shared" si="6"/>
        <v>#REF!</v>
      </c>
      <c r="J23" s="53"/>
      <c r="N23" s="18"/>
      <c r="O23" s="18"/>
      <c r="P23" s="18"/>
      <c r="Q23" s="18"/>
      <c r="R23" s="18"/>
      <c r="S23" t="str">
        <f t="shared" si="4"/>
        <v/>
      </c>
      <c r="U23" s="18"/>
      <c r="V23" s="18"/>
      <c r="W23" s="18"/>
      <c r="X23" s="18"/>
      <c r="Y23" s="18"/>
      <c r="Z23" t="str">
        <f t="shared" si="7"/>
        <v/>
      </c>
    </row>
    <row r="24" spans="1:27" x14ac:dyDescent="0.3">
      <c r="A24" s="20" t="e">
        <f>#REF!</f>
        <v>#REF!</v>
      </c>
      <c r="B24" s="53" t="e">
        <f>#REF!</f>
        <v>#REF!</v>
      </c>
      <c r="C24" t="e">
        <f t="shared" si="0"/>
        <v>#REF!</v>
      </c>
      <c r="D24" t="e">
        <f t="shared" si="5"/>
        <v>#REF!</v>
      </c>
      <c r="E24" t="e">
        <f>#REF!</f>
        <v>#REF!</v>
      </c>
      <c r="F24" s="53" t="e">
        <f>#REF!</f>
        <v>#REF!</v>
      </c>
      <c r="G24" t="e">
        <f t="shared" si="1"/>
        <v>#REF!</v>
      </c>
      <c r="H24" t="e">
        <f t="shared" si="6"/>
        <v>#REF!</v>
      </c>
      <c r="J24" s="53"/>
      <c r="N24" s="18"/>
      <c r="O24" s="18"/>
      <c r="P24" s="18"/>
      <c r="Q24" s="18"/>
      <c r="R24" s="18"/>
      <c r="S24" t="str">
        <f t="shared" si="4"/>
        <v/>
      </c>
      <c r="U24" s="53">
        <f>Dates!S24</f>
        <v>46002</v>
      </c>
      <c r="V24" s="53" t="str">
        <f>Dates!T24</f>
        <v>3aT</v>
      </c>
      <c r="W24" s="53" t="str">
        <f>Dates!U24</f>
        <v>Final Exam</v>
      </c>
      <c r="X24" s="53">
        <f>Dates!V24</f>
        <v>46002</v>
      </c>
      <c r="Y24" s="18" t="e">
        <f>#REF!</f>
        <v>#REF!</v>
      </c>
      <c r="Z24" t="e">
        <f t="shared" si="7"/>
        <v>#REF!</v>
      </c>
      <c r="AA24" s="15">
        <f>COUNTIF(Z24:Z26,"c")</f>
        <v>0</v>
      </c>
    </row>
    <row r="25" spans="1:27" x14ac:dyDescent="0.3">
      <c r="A25" s="20" t="e">
        <f>#REF!</f>
        <v>#REF!</v>
      </c>
      <c r="B25" s="53" t="e">
        <f>#REF!</f>
        <v>#REF!</v>
      </c>
      <c r="C25" t="e">
        <f t="shared" si="0"/>
        <v>#REF!</v>
      </c>
      <c r="D25" t="e">
        <f t="shared" si="5"/>
        <v>#REF!</v>
      </c>
      <c r="E25" t="e">
        <f>#REF!</f>
        <v>#REF!</v>
      </c>
      <c r="F25" s="53" t="e">
        <f>#REF!</f>
        <v>#REF!</v>
      </c>
      <c r="G25" t="e">
        <f t="shared" si="1"/>
        <v>#REF!</v>
      </c>
      <c r="H25" t="e">
        <f t="shared" si="6"/>
        <v>#REF!</v>
      </c>
      <c r="J25" s="53"/>
      <c r="N25" s="18"/>
      <c r="O25" s="18"/>
      <c r="P25" s="18"/>
      <c r="Q25" s="18"/>
      <c r="R25" s="18"/>
      <c r="S25" t="str">
        <f t="shared" si="4"/>
        <v/>
      </c>
      <c r="U25" s="53">
        <f>Dates!S25</f>
        <v>46003</v>
      </c>
      <c r="V25" s="53" t="str">
        <f>Dates!T25</f>
        <v>3bT</v>
      </c>
      <c r="W25" s="53" t="str">
        <f>Dates!U25</f>
        <v>Final Exam</v>
      </c>
      <c r="X25" s="53">
        <f>Dates!V25</f>
        <v>46003</v>
      </c>
      <c r="Y25" s="18" t="e">
        <f>#REF!</f>
        <v>#REF!</v>
      </c>
      <c r="Z25" t="e">
        <f t="shared" si="7"/>
        <v>#REF!</v>
      </c>
      <c r="AA25" s="15">
        <f>COUNTIF(Z24:Z26,"c")</f>
        <v>0</v>
      </c>
    </row>
    <row r="26" spans="1:27" x14ac:dyDescent="0.3">
      <c r="A26" s="20" t="e">
        <f>#REF!</f>
        <v>#REF!</v>
      </c>
      <c r="B26" s="53" t="e">
        <f>#REF!</f>
        <v>#REF!</v>
      </c>
      <c r="C26" t="e">
        <f t="shared" si="0"/>
        <v>#REF!</v>
      </c>
      <c r="D26" t="e">
        <f t="shared" si="5"/>
        <v>#REF!</v>
      </c>
      <c r="E26" t="e">
        <f>#REF!</f>
        <v>#REF!</v>
      </c>
      <c r="F26" s="53" t="e">
        <f>#REF!</f>
        <v>#REF!</v>
      </c>
      <c r="G26" t="e">
        <f t="shared" si="1"/>
        <v>#REF!</v>
      </c>
      <c r="H26" t="e">
        <f t="shared" si="6"/>
        <v>#REF!</v>
      </c>
      <c r="J26" s="53"/>
      <c r="N26" s="18"/>
      <c r="O26" s="18"/>
      <c r="P26" s="18"/>
      <c r="Q26" s="18"/>
      <c r="R26" s="18"/>
      <c r="S26" t="str">
        <f t="shared" si="4"/>
        <v/>
      </c>
      <c r="U26" s="53">
        <f>Dates!S26</f>
        <v>46006</v>
      </c>
      <c r="V26" s="53" t="str">
        <f>Dates!T26</f>
        <v>3cT</v>
      </c>
      <c r="W26" s="53" t="str">
        <f>Dates!U26</f>
        <v>Final Exam</v>
      </c>
      <c r="X26" s="53">
        <f>Dates!V26</f>
        <v>46006</v>
      </c>
      <c r="Y26" s="18" t="e">
        <f>#REF!</f>
        <v>#REF!</v>
      </c>
      <c r="Z26" t="e">
        <f t="shared" si="7"/>
        <v>#REF!</v>
      </c>
      <c r="AA26" s="15">
        <f>COUNTIF(Z24:Z26,"c")</f>
        <v>0</v>
      </c>
    </row>
    <row r="27" spans="1:27" x14ac:dyDescent="0.3">
      <c r="E27" t="e">
        <f>#REF!</f>
        <v>#REF!</v>
      </c>
      <c r="F27" s="53" t="e">
        <f>#REF!</f>
        <v>#REF!</v>
      </c>
      <c r="G27" t="e">
        <f t="shared" si="1"/>
        <v>#REF!</v>
      </c>
      <c r="H27" t="e">
        <f t="shared" si="6"/>
        <v>#REF!</v>
      </c>
      <c r="J27" s="53"/>
      <c r="N27" s="18"/>
      <c r="O27" s="18"/>
      <c r="P27" s="18"/>
      <c r="Q27" s="18"/>
      <c r="R27" s="18"/>
      <c r="S27" t="str">
        <f t="shared" si="4"/>
        <v/>
      </c>
      <c r="U27" s="18"/>
      <c r="V27" s="18"/>
      <c r="W27" s="18"/>
      <c r="X27" s="18"/>
      <c r="Y27" s="18"/>
    </row>
    <row r="28" spans="1:27" x14ac:dyDescent="0.3">
      <c r="E28" t="e">
        <f>#REF!</f>
        <v>#REF!</v>
      </c>
      <c r="F28" s="53" t="e">
        <f>#REF!</f>
        <v>#REF!</v>
      </c>
      <c r="G28" t="e">
        <f t="shared" si="1"/>
        <v>#REF!</v>
      </c>
      <c r="H28" t="e">
        <f t="shared" si="6"/>
        <v>#REF!</v>
      </c>
      <c r="J28" s="53"/>
      <c r="N28" s="54">
        <f>Dates!S28</f>
        <v>46003</v>
      </c>
      <c r="O28" s="54" t="str">
        <f>Dates!T28</f>
        <v>3aH</v>
      </c>
      <c r="P28" s="54" t="str">
        <f>Dates!U28</f>
        <v>Final Exam</v>
      </c>
      <c r="Q28" s="54">
        <f>Dates!V28</f>
        <v>46003</v>
      </c>
      <c r="R28" s="53" t="e">
        <f>#REF!</f>
        <v>#REF!</v>
      </c>
      <c r="S28" t="e">
        <f t="shared" si="4"/>
        <v>#REF!</v>
      </c>
      <c r="T28" s="15">
        <f>COUNTIF(S28:S30,"c")</f>
        <v>0</v>
      </c>
      <c r="U28" s="18"/>
      <c r="V28" s="18"/>
      <c r="W28" s="18"/>
      <c r="X28" s="18"/>
      <c r="Y28" s="18"/>
    </row>
    <row r="29" spans="1:27" x14ac:dyDescent="0.3">
      <c r="E29" t="e">
        <f>#REF!</f>
        <v>#REF!</v>
      </c>
      <c r="F29" s="53" t="e">
        <f>#REF!</f>
        <v>#REF!</v>
      </c>
      <c r="G29" t="e">
        <f t="shared" si="1"/>
        <v>#REF!</v>
      </c>
      <c r="H29" t="e">
        <f t="shared" si="6"/>
        <v>#REF!</v>
      </c>
      <c r="N29" s="54">
        <f>Dates!S29</f>
        <v>46004</v>
      </c>
      <c r="O29" s="54" t="str">
        <f>Dates!T29</f>
        <v>3bH</v>
      </c>
      <c r="P29" s="54" t="str">
        <f>Dates!U29</f>
        <v>Final Exam</v>
      </c>
      <c r="Q29" s="54">
        <f>Dates!V29</f>
        <v>46004</v>
      </c>
      <c r="R29" s="53" t="e">
        <f>#REF!</f>
        <v>#REF!</v>
      </c>
      <c r="S29" t="e">
        <f t="shared" si="4"/>
        <v>#REF!</v>
      </c>
      <c r="T29" s="15">
        <f>COUNTIF(S28:S30,"c")</f>
        <v>0</v>
      </c>
      <c r="U29" s="18"/>
      <c r="V29" s="18"/>
      <c r="W29" s="18"/>
      <c r="X29" s="18"/>
      <c r="Y29" s="18"/>
    </row>
    <row r="30" spans="1:27" x14ac:dyDescent="0.3">
      <c r="E30" t="e">
        <f>#REF!</f>
        <v>#REF!</v>
      </c>
      <c r="F30" s="53" t="e">
        <f>#REF!</f>
        <v>#REF!</v>
      </c>
      <c r="G30" t="e">
        <f t="shared" si="1"/>
        <v>#REF!</v>
      </c>
      <c r="H30" t="e">
        <f t="shared" si="6"/>
        <v>#REF!</v>
      </c>
      <c r="N30" s="54">
        <f>Dates!S30</f>
        <v>46005</v>
      </c>
      <c r="O30" s="54" t="str">
        <f>Dates!T30</f>
        <v>3cH</v>
      </c>
      <c r="P30" s="54" t="str">
        <f>Dates!U30</f>
        <v>Final Exam</v>
      </c>
      <c r="Q30" s="54">
        <f>Dates!V30</f>
        <v>46005</v>
      </c>
      <c r="R30" s="53" t="e">
        <f>#REF!</f>
        <v>#REF!</v>
      </c>
      <c r="S30" t="e">
        <f t="shared" si="4"/>
        <v>#REF!</v>
      </c>
      <c r="T30" s="15">
        <f>COUNTIF(S28:S30,"c")</f>
        <v>0</v>
      </c>
      <c r="U30" s="18"/>
      <c r="V30" s="18"/>
      <c r="W30" s="18"/>
      <c r="X30" s="18"/>
      <c r="Y30" s="1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BBAA3-1014-466E-88A4-C29E047146A4}">
  <sheetPr codeName="Sheet10"/>
  <dimension ref="B1:AA30"/>
  <sheetViews>
    <sheetView showGridLines="0" workbookViewId="0">
      <selection activeCell="Q29" sqref="Q29"/>
    </sheetView>
  </sheetViews>
  <sheetFormatPr defaultColWidth="9.33203125" defaultRowHeight="13.95" customHeight="1" x14ac:dyDescent="0.25"/>
  <cols>
    <col min="1" max="1" width="3.33203125" style="18" customWidth="1"/>
    <col min="2" max="2" width="9" style="18" bestFit="1" customWidth="1"/>
    <col min="3" max="3" width="6.6640625" style="19" customWidth="1"/>
    <col min="4" max="4" width="6.5546875" style="20" customWidth="1"/>
    <col min="5" max="5" width="4.88671875" style="19" customWidth="1"/>
    <col min="6" max="6" width="9.5546875" style="19" bestFit="1" customWidth="1"/>
    <col min="7" max="7" width="2.109375" style="19" customWidth="1"/>
    <col min="8" max="8" width="9.33203125" style="18" customWidth="1"/>
    <col min="9" max="9" width="9.6640625" style="18" customWidth="1"/>
    <col min="10" max="10" width="6.88671875" style="27" customWidth="1"/>
    <col min="11" max="11" width="5.44140625" style="18" customWidth="1"/>
    <col min="12" max="12" width="9.88671875" style="18" customWidth="1"/>
    <col min="13" max="13" width="2.33203125" style="18" customWidth="1"/>
    <col min="14" max="14" width="9.33203125" style="18" customWidth="1"/>
    <col min="15" max="15" width="10.33203125" style="29" customWidth="1"/>
    <col min="16" max="16" width="6.109375" style="18" customWidth="1"/>
    <col min="17" max="17" width="13.44140625" style="29" customWidth="1"/>
    <col min="18" max="18" width="3.6640625" style="29" customWidth="1"/>
    <col min="19" max="19" width="9.44140625" style="18" customWidth="1"/>
    <col min="20" max="20" width="3.33203125" style="18" customWidth="1"/>
    <col min="21" max="21" width="10.33203125" style="25" customWidth="1"/>
    <col min="22" max="22" width="6.109375" style="18" customWidth="1"/>
    <col min="23" max="23" width="10.5546875" style="19" customWidth="1"/>
    <col min="24" max="24" width="5.5546875" style="18" customWidth="1"/>
    <col min="25" max="25" width="9.33203125" style="18"/>
    <col min="26" max="26" width="9.33203125" style="18" hidden="1" customWidth="1"/>
    <col min="27" max="30" width="9.33203125" style="18"/>
    <col min="31" max="31" width="2.88671875" style="18" customWidth="1"/>
    <col min="32" max="16384" width="9.33203125" style="18"/>
  </cols>
  <sheetData>
    <row r="1" spans="2:27" ht="13.95" customHeight="1" x14ac:dyDescent="0.25">
      <c r="I1" s="18" t="s">
        <v>35</v>
      </c>
      <c r="J1" s="21"/>
      <c r="L1" s="22" t="s">
        <v>36</v>
      </c>
      <c r="M1" s="22"/>
      <c r="O1" s="23" t="s">
        <v>37</v>
      </c>
      <c r="Q1" s="24">
        <v>2025</v>
      </c>
      <c r="R1" s="24"/>
      <c r="AA1" s="18" t="s">
        <v>36</v>
      </c>
    </row>
    <row r="2" spans="2:27" ht="13.95" customHeight="1" x14ac:dyDescent="0.25">
      <c r="F2" s="26" t="s">
        <v>2</v>
      </c>
      <c r="G2" s="26"/>
      <c r="L2" s="26" t="s">
        <v>4</v>
      </c>
      <c r="M2" s="28"/>
      <c r="O2" s="26" t="s">
        <v>30</v>
      </c>
      <c r="R2" s="28"/>
      <c r="U2" s="7" t="s">
        <v>38</v>
      </c>
      <c r="AA2" s="18" t="s">
        <v>39</v>
      </c>
    </row>
    <row r="3" spans="2:27" s="25" customFormat="1" ht="13.95" customHeight="1" x14ac:dyDescent="0.25">
      <c r="B3" s="30" t="s">
        <v>40</v>
      </c>
      <c r="C3" s="31" t="s">
        <v>41</v>
      </c>
      <c r="D3" s="32" t="s">
        <v>42</v>
      </c>
      <c r="E3" s="33" t="s">
        <v>43</v>
      </c>
      <c r="F3" s="32" t="s">
        <v>36</v>
      </c>
      <c r="G3" s="28"/>
      <c r="H3" s="30" t="s">
        <v>40</v>
      </c>
      <c r="I3" s="32" t="s">
        <v>41</v>
      </c>
      <c r="J3" s="34" t="s">
        <v>42</v>
      </c>
      <c r="K3" s="33" t="s">
        <v>44</v>
      </c>
      <c r="L3" s="32" t="s">
        <v>36</v>
      </c>
      <c r="M3" s="28"/>
      <c r="N3" s="30" t="s">
        <v>40</v>
      </c>
      <c r="O3" s="34" t="s">
        <v>41</v>
      </c>
      <c r="P3" s="33" t="s">
        <v>45</v>
      </c>
      <c r="Q3" s="32" t="s">
        <v>36</v>
      </c>
      <c r="R3" s="28"/>
      <c r="S3" s="30" t="s">
        <v>40</v>
      </c>
      <c r="T3" s="34"/>
      <c r="U3" s="34" t="s">
        <v>41</v>
      </c>
      <c r="V3" s="35" t="s">
        <v>3</v>
      </c>
      <c r="W3" s="35" t="s">
        <v>46</v>
      </c>
      <c r="X3" s="33" t="s">
        <v>34</v>
      </c>
      <c r="AA3" s="25" t="s">
        <v>47</v>
      </c>
    </row>
    <row r="4" spans="2:27" ht="13.95" customHeight="1" x14ac:dyDescent="0.25">
      <c r="B4" s="30">
        <v>45899</v>
      </c>
      <c r="C4" s="36">
        <v>1.1000000000000001</v>
      </c>
      <c r="D4" s="37" t="s">
        <v>48</v>
      </c>
      <c r="E4" s="38">
        <v>1</v>
      </c>
      <c r="F4" s="39">
        <v>45899</v>
      </c>
      <c r="G4" s="28"/>
      <c r="H4" s="30">
        <v>45900</v>
      </c>
      <c r="I4" s="40">
        <v>1.1000000000000001</v>
      </c>
      <c r="J4" s="41" t="s">
        <v>48</v>
      </c>
      <c r="K4" s="38">
        <v>1</v>
      </c>
      <c r="L4" s="39">
        <v>45900</v>
      </c>
      <c r="M4" s="28"/>
      <c r="N4" s="30">
        <v>45902</v>
      </c>
      <c r="O4" s="42" t="s">
        <v>5</v>
      </c>
      <c r="P4" s="38">
        <v>1</v>
      </c>
      <c r="Q4" s="39">
        <v>45902</v>
      </c>
      <c r="R4" s="28"/>
      <c r="S4" s="30">
        <v>45912</v>
      </c>
      <c r="T4" s="38" t="s">
        <v>49</v>
      </c>
      <c r="U4" s="41" t="s">
        <v>50</v>
      </c>
      <c r="V4" s="43">
        <v>45912</v>
      </c>
      <c r="W4" s="44">
        <v>45912</v>
      </c>
      <c r="X4" s="43" t="s">
        <v>51</v>
      </c>
      <c r="Y4" s="26"/>
    </row>
    <row r="5" spans="2:27" ht="13.95" customHeight="1" x14ac:dyDescent="0.25">
      <c r="B5" s="30">
        <v>45899</v>
      </c>
      <c r="C5" s="36">
        <v>1.2</v>
      </c>
      <c r="D5" s="37" t="s">
        <v>48</v>
      </c>
      <c r="E5" s="38">
        <v>1</v>
      </c>
      <c r="F5" s="39">
        <v>45899</v>
      </c>
      <c r="G5" s="28"/>
      <c r="H5" s="30">
        <v>45900</v>
      </c>
      <c r="I5" s="40">
        <v>1.2</v>
      </c>
      <c r="J5" s="41" t="s">
        <v>48</v>
      </c>
      <c r="K5" s="38">
        <v>1</v>
      </c>
      <c r="L5" s="39">
        <v>45900</v>
      </c>
      <c r="M5" s="28"/>
      <c r="N5" s="30">
        <v>45909</v>
      </c>
      <c r="O5" s="42" t="s">
        <v>6</v>
      </c>
      <c r="P5" s="38">
        <v>2</v>
      </c>
      <c r="Q5" s="39">
        <v>45909</v>
      </c>
      <c r="R5" s="28"/>
      <c r="S5" s="30">
        <v>45913</v>
      </c>
      <c r="T5" s="38" t="s">
        <v>52</v>
      </c>
      <c r="U5" s="41" t="s">
        <v>50</v>
      </c>
      <c r="V5" s="43">
        <v>45913</v>
      </c>
      <c r="W5" s="44">
        <v>45913</v>
      </c>
      <c r="X5" s="43" t="s">
        <v>51</v>
      </c>
    </row>
    <row r="6" spans="2:27" ht="13.95" customHeight="1" x14ac:dyDescent="0.25">
      <c r="B6" s="30">
        <v>45906</v>
      </c>
      <c r="C6" s="36">
        <v>2.1</v>
      </c>
      <c r="D6" s="37" t="s">
        <v>53</v>
      </c>
      <c r="E6" s="38">
        <v>2</v>
      </c>
      <c r="F6" s="39">
        <v>45906</v>
      </c>
      <c r="G6" s="28"/>
      <c r="H6" s="30">
        <v>45907</v>
      </c>
      <c r="I6" s="40">
        <v>2.1</v>
      </c>
      <c r="J6" s="41" t="s">
        <v>53</v>
      </c>
      <c r="K6" s="38">
        <v>2</v>
      </c>
      <c r="L6" s="39">
        <v>45907</v>
      </c>
      <c r="M6" s="28"/>
      <c r="N6" s="30">
        <v>45916</v>
      </c>
      <c r="O6" s="42" t="s">
        <v>7</v>
      </c>
      <c r="P6" s="38">
        <v>3</v>
      </c>
      <c r="Q6" s="39">
        <v>45916</v>
      </c>
      <c r="R6" s="28"/>
      <c r="S6" s="30">
        <v>45914</v>
      </c>
      <c r="T6" s="38" t="s">
        <v>54</v>
      </c>
      <c r="U6" s="41" t="s">
        <v>50</v>
      </c>
      <c r="V6" s="43">
        <v>45914</v>
      </c>
      <c r="W6" s="44">
        <v>45914</v>
      </c>
      <c r="X6" s="43" t="s">
        <v>51</v>
      </c>
    </row>
    <row r="7" spans="2:27" ht="13.95" customHeight="1" x14ac:dyDescent="0.25">
      <c r="B7" s="30">
        <v>45906</v>
      </c>
      <c r="C7" s="36">
        <v>2.2000000000000002</v>
      </c>
      <c r="D7" s="37" t="s">
        <v>53</v>
      </c>
      <c r="E7" s="38">
        <v>2</v>
      </c>
      <c r="F7" s="39">
        <v>45906</v>
      </c>
      <c r="G7" s="28"/>
      <c r="H7" s="30">
        <v>45907</v>
      </c>
      <c r="I7" s="40">
        <v>2.2000000000000002</v>
      </c>
      <c r="J7" s="41" t="s">
        <v>53</v>
      </c>
      <c r="K7" s="38">
        <v>2</v>
      </c>
      <c r="L7" s="39">
        <v>45907</v>
      </c>
      <c r="M7" s="28"/>
      <c r="N7" s="30">
        <v>45925</v>
      </c>
      <c r="O7" s="42" t="s">
        <v>10</v>
      </c>
      <c r="P7" s="38">
        <v>4</v>
      </c>
      <c r="Q7" s="39">
        <v>45925</v>
      </c>
      <c r="R7" s="28"/>
      <c r="T7" s="45"/>
      <c r="U7" s="26"/>
      <c r="V7" s="45"/>
      <c r="W7" s="45"/>
      <c r="X7" s="46"/>
    </row>
    <row r="8" spans="2:27" ht="13.95" customHeight="1" x14ac:dyDescent="0.25">
      <c r="B8" s="30">
        <v>45913</v>
      </c>
      <c r="C8" s="36">
        <v>2.2999999999999998</v>
      </c>
      <c r="D8" s="37" t="s">
        <v>55</v>
      </c>
      <c r="E8" s="38">
        <v>3</v>
      </c>
      <c r="F8" s="39">
        <v>45913</v>
      </c>
      <c r="G8" s="28"/>
      <c r="H8" s="30">
        <v>45914</v>
      </c>
      <c r="I8" s="40">
        <v>2.2999999999999998</v>
      </c>
      <c r="J8" s="41" t="s">
        <v>55</v>
      </c>
      <c r="K8" s="38">
        <v>3</v>
      </c>
      <c r="L8" s="39">
        <v>45914</v>
      </c>
      <c r="M8" s="28"/>
      <c r="N8" s="30">
        <v>45939</v>
      </c>
      <c r="O8" s="42" t="s">
        <v>13</v>
      </c>
      <c r="P8" s="38">
        <v>5</v>
      </c>
      <c r="Q8" s="39">
        <v>45939</v>
      </c>
      <c r="R8" s="28"/>
      <c r="S8" s="30">
        <v>45939</v>
      </c>
      <c r="T8" s="38" t="s">
        <v>56</v>
      </c>
      <c r="U8" s="47" t="s">
        <v>11</v>
      </c>
      <c r="V8" s="48">
        <v>45939</v>
      </c>
      <c r="W8" s="49">
        <v>45939</v>
      </c>
      <c r="X8" s="48" t="s">
        <v>1</v>
      </c>
    </row>
    <row r="9" spans="2:27" ht="13.95" customHeight="1" x14ac:dyDescent="0.25">
      <c r="B9" s="30">
        <v>45913</v>
      </c>
      <c r="C9" s="36">
        <v>3.1</v>
      </c>
      <c r="D9" s="37" t="s">
        <v>55</v>
      </c>
      <c r="E9" s="38">
        <v>3</v>
      </c>
      <c r="F9" s="39">
        <v>45913</v>
      </c>
      <c r="G9" s="28"/>
      <c r="H9" s="30">
        <v>45914</v>
      </c>
      <c r="I9" s="40">
        <v>3.1</v>
      </c>
      <c r="J9" s="41" t="s">
        <v>55</v>
      </c>
      <c r="K9" s="38">
        <v>3</v>
      </c>
      <c r="L9" s="39">
        <v>45914</v>
      </c>
      <c r="M9" s="28"/>
      <c r="N9" s="30">
        <v>45942</v>
      </c>
      <c r="O9" s="42" t="s">
        <v>8</v>
      </c>
      <c r="P9" s="38">
        <v>6</v>
      </c>
      <c r="Q9" s="39">
        <v>45942</v>
      </c>
      <c r="R9" s="28"/>
      <c r="S9" s="30">
        <v>45940</v>
      </c>
      <c r="T9" s="38" t="s">
        <v>57</v>
      </c>
      <c r="U9" s="47" t="s">
        <v>11</v>
      </c>
      <c r="V9" s="48">
        <v>45940</v>
      </c>
      <c r="W9" s="49">
        <v>45940</v>
      </c>
      <c r="X9" s="48" t="s">
        <v>1</v>
      </c>
    </row>
    <row r="10" spans="2:27" ht="13.95" customHeight="1" x14ac:dyDescent="0.25">
      <c r="B10" s="30">
        <v>45920</v>
      </c>
      <c r="C10" s="36">
        <v>3.2</v>
      </c>
      <c r="D10" s="37" t="s">
        <v>58</v>
      </c>
      <c r="E10" s="38">
        <v>4</v>
      </c>
      <c r="F10" s="39">
        <v>45920</v>
      </c>
      <c r="G10" s="28"/>
      <c r="H10" s="30">
        <v>45921</v>
      </c>
      <c r="I10" s="40">
        <v>3.2</v>
      </c>
      <c r="J10" s="41" t="s">
        <v>58</v>
      </c>
      <c r="K10" s="38">
        <v>4</v>
      </c>
      <c r="L10" s="39">
        <v>45921</v>
      </c>
      <c r="M10" s="28"/>
      <c r="N10" s="30">
        <v>45951</v>
      </c>
      <c r="O10" s="42" t="s">
        <v>14</v>
      </c>
      <c r="P10" s="38">
        <v>7</v>
      </c>
      <c r="Q10" s="39">
        <v>45951</v>
      </c>
      <c r="R10" s="28"/>
      <c r="S10" s="30">
        <v>45943</v>
      </c>
      <c r="T10" s="38" t="s">
        <v>59</v>
      </c>
      <c r="U10" s="47" t="s">
        <v>11</v>
      </c>
      <c r="V10" s="48">
        <v>45943</v>
      </c>
      <c r="W10" s="49">
        <v>45943</v>
      </c>
      <c r="X10" s="48" t="s">
        <v>1</v>
      </c>
    </row>
    <row r="11" spans="2:27" ht="13.95" customHeight="1" x14ac:dyDescent="0.25">
      <c r="B11" s="30">
        <v>45920</v>
      </c>
      <c r="C11" s="36">
        <v>3.3</v>
      </c>
      <c r="D11" s="37" t="s">
        <v>58</v>
      </c>
      <c r="E11" s="38">
        <v>4</v>
      </c>
      <c r="F11" s="39">
        <v>45920</v>
      </c>
      <c r="G11" s="28"/>
      <c r="H11" s="30">
        <v>45921</v>
      </c>
      <c r="I11" s="40">
        <v>3.3</v>
      </c>
      <c r="J11" s="41" t="s">
        <v>58</v>
      </c>
      <c r="K11" s="38">
        <v>4</v>
      </c>
      <c r="L11" s="39">
        <v>45921</v>
      </c>
      <c r="M11" s="28"/>
      <c r="N11" s="30">
        <v>45960</v>
      </c>
      <c r="O11" s="42" t="s">
        <v>16</v>
      </c>
      <c r="P11" s="38">
        <v>8</v>
      </c>
      <c r="Q11" s="39">
        <v>45960</v>
      </c>
      <c r="R11" s="28"/>
      <c r="T11" s="45"/>
      <c r="U11" s="26"/>
      <c r="V11" s="45"/>
      <c r="W11" s="45"/>
      <c r="X11" s="46"/>
    </row>
    <row r="12" spans="2:27" ht="13.95" customHeight="1" x14ac:dyDescent="0.25">
      <c r="B12" s="30">
        <v>45927</v>
      </c>
      <c r="C12" s="36">
        <v>4.0999999999999996</v>
      </c>
      <c r="D12" s="37" t="s">
        <v>60</v>
      </c>
      <c r="E12" s="38">
        <v>5</v>
      </c>
      <c r="F12" s="39">
        <v>45927</v>
      </c>
      <c r="G12" s="28"/>
      <c r="H12" s="30">
        <v>45923</v>
      </c>
      <c r="I12" s="41" t="s">
        <v>9</v>
      </c>
      <c r="J12" s="41" t="s">
        <v>9</v>
      </c>
      <c r="K12" s="38">
        <v>5</v>
      </c>
      <c r="L12" s="39">
        <v>45923</v>
      </c>
      <c r="M12" s="28"/>
      <c r="N12" s="30">
        <v>45979</v>
      </c>
      <c r="O12" s="42" t="s">
        <v>21</v>
      </c>
      <c r="P12" s="38">
        <v>9</v>
      </c>
      <c r="Q12" s="39">
        <v>45979</v>
      </c>
      <c r="R12" s="28"/>
      <c r="S12" s="30">
        <v>45940</v>
      </c>
      <c r="T12" s="38" t="s">
        <v>61</v>
      </c>
      <c r="U12" s="47" t="s">
        <v>11</v>
      </c>
      <c r="V12" s="43">
        <v>45940</v>
      </c>
      <c r="W12" s="44">
        <v>45940</v>
      </c>
      <c r="X12" s="43" t="s">
        <v>51</v>
      </c>
    </row>
    <row r="13" spans="2:27" ht="13.95" customHeight="1" x14ac:dyDescent="0.25">
      <c r="B13" s="30">
        <v>45927</v>
      </c>
      <c r="C13" s="36">
        <v>4.2</v>
      </c>
      <c r="D13" s="37" t="s">
        <v>60</v>
      </c>
      <c r="E13" s="38">
        <v>5</v>
      </c>
      <c r="F13" s="39">
        <v>45927</v>
      </c>
      <c r="G13" s="28"/>
      <c r="H13" s="30">
        <v>45928</v>
      </c>
      <c r="I13" s="40">
        <v>4.0999999999999996</v>
      </c>
      <c r="J13" s="41" t="s">
        <v>60</v>
      </c>
      <c r="K13" s="38">
        <v>6</v>
      </c>
      <c r="L13" s="39">
        <v>45928</v>
      </c>
      <c r="M13" s="28"/>
      <c r="N13" s="30">
        <v>45984</v>
      </c>
      <c r="O13" s="42" t="s">
        <v>17</v>
      </c>
      <c r="P13" s="38">
        <v>10</v>
      </c>
      <c r="Q13" s="39">
        <v>45984</v>
      </c>
      <c r="R13" s="28"/>
      <c r="S13" s="30">
        <v>45941</v>
      </c>
      <c r="T13" s="38" t="s">
        <v>62</v>
      </c>
      <c r="U13" s="47" t="s">
        <v>11</v>
      </c>
      <c r="V13" s="43">
        <v>45941</v>
      </c>
      <c r="W13" s="44">
        <v>45941</v>
      </c>
      <c r="X13" s="43" t="s">
        <v>51</v>
      </c>
    </row>
    <row r="14" spans="2:27" ht="13.95" customHeight="1" x14ac:dyDescent="0.25">
      <c r="B14" s="30">
        <v>45934</v>
      </c>
      <c r="C14" s="36">
        <v>4.3</v>
      </c>
      <c r="D14" s="37" t="s">
        <v>63</v>
      </c>
      <c r="E14" s="38">
        <v>6</v>
      </c>
      <c r="F14" s="39">
        <v>45934</v>
      </c>
      <c r="G14" s="28"/>
      <c r="H14" s="30">
        <v>45928</v>
      </c>
      <c r="I14" s="40">
        <v>4.2</v>
      </c>
      <c r="J14" s="41" t="s">
        <v>60</v>
      </c>
      <c r="K14" s="38">
        <v>6</v>
      </c>
      <c r="L14" s="39">
        <v>45928</v>
      </c>
      <c r="M14" s="28"/>
      <c r="N14" s="30">
        <v>45986</v>
      </c>
      <c r="O14" s="42" t="s">
        <v>23</v>
      </c>
      <c r="P14" s="38">
        <v>11</v>
      </c>
      <c r="Q14" s="39">
        <v>45986</v>
      </c>
      <c r="R14" s="28"/>
      <c r="S14" s="30">
        <v>45942</v>
      </c>
      <c r="T14" s="38" t="s">
        <v>64</v>
      </c>
      <c r="U14" s="47" t="s">
        <v>11</v>
      </c>
      <c r="V14" s="43">
        <v>45942</v>
      </c>
      <c r="W14" s="44">
        <v>45942</v>
      </c>
      <c r="X14" s="43" t="s">
        <v>51</v>
      </c>
    </row>
    <row r="15" spans="2:27" ht="13.95" customHeight="1" x14ac:dyDescent="0.3">
      <c r="B15" s="30">
        <v>45934</v>
      </c>
      <c r="C15" s="36">
        <v>4.4000000000000004</v>
      </c>
      <c r="D15" s="37" t="s">
        <v>63</v>
      </c>
      <c r="E15" s="38">
        <v>6</v>
      </c>
      <c r="F15" s="39">
        <v>45934</v>
      </c>
      <c r="G15" s="28"/>
      <c r="H15" s="30">
        <v>45935</v>
      </c>
      <c r="I15" s="40">
        <v>4.3</v>
      </c>
      <c r="J15" s="41" t="s">
        <v>63</v>
      </c>
      <c r="K15" s="38">
        <v>7</v>
      </c>
      <c r="L15" s="39">
        <v>45935</v>
      </c>
      <c r="M15" s="28"/>
      <c r="N15"/>
      <c r="O15"/>
      <c r="P15"/>
      <c r="Q15"/>
      <c r="R15" s="28"/>
      <c r="T15" s="45"/>
      <c r="U15" s="26"/>
      <c r="V15" s="45"/>
      <c r="W15" s="46"/>
      <c r="X15" s="45"/>
    </row>
    <row r="16" spans="2:27" ht="13.95" customHeight="1" x14ac:dyDescent="0.3">
      <c r="B16" s="30">
        <v>45948</v>
      </c>
      <c r="C16" s="36">
        <v>5.0999999999999996</v>
      </c>
      <c r="D16" s="37" t="s">
        <v>65</v>
      </c>
      <c r="E16" s="38">
        <v>7</v>
      </c>
      <c r="F16" s="39">
        <v>45948</v>
      </c>
      <c r="G16" s="28"/>
      <c r="H16" s="30">
        <v>45935</v>
      </c>
      <c r="I16" s="40">
        <v>4.4000000000000004</v>
      </c>
      <c r="J16" s="41" t="s">
        <v>63</v>
      </c>
      <c r="K16" s="38">
        <v>7</v>
      </c>
      <c r="L16" s="39">
        <v>45935</v>
      </c>
      <c r="M16" s="28"/>
      <c r="N16"/>
      <c r="O16"/>
      <c r="P16"/>
      <c r="Q16"/>
      <c r="R16" s="28"/>
      <c r="S16" s="30">
        <v>45981</v>
      </c>
      <c r="T16" s="38" t="s">
        <v>66</v>
      </c>
      <c r="U16" s="47" t="s">
        <v>19</v>
      </c>
      <c r="V16" s="48">
        <v>45981</v>
      </c>
      <c r="W16" s="49">
        <v>45981</v>
      </c>
      <c r="X16" s="48" t="s">
        <v>1</v>
      </c>
    </row>
    <row r="17" spans="2:24" ht="13.95" customHeight="1" x14ac:dyDescent="0.3">
      <c r="B17" s="30">
        <v>45948</v>
      </c>
      <c r="C17" s="36">
        <v>5.2</v>
      </c>
      <c r="D17" s="37" t="s">
        <v>65</v>
      </c>
      <c r="E17" s="38">
        <v>7</v>
      </c>
      <c r="F17" s="39">
        <v>45948</v>
      </c>
      <c r="G17" s="28"/>
      <c r="H17" s="30">
        <v>45937</v>
      </c>
      <c r="I17" s="37" t="s">
        <v>12</v>
      </c>
      <c r="J17" s="41" t="s">
        <v>12</v>
      </c>
      <c r="K17" s="38">
        <v>8</v>
      </c>
      <c r="L17" s="39">
        <v>45937</v>
      </c>
      <c r="M17" s="28"/>
      <c r="N17"/>
      <c r="O17"/>
      <c r="P17"/>
      <c r="Q17"/>
      <c r="R17" s="28"/>
      <c r="S17" s="30">
        <v>45982</v>
      </c>
      <c r="T17" s="38" t="s">
        <v>67</v>
      </c>
      <c r="U17" s="47" t="s">
        <v>19</v>
      </c>
      <c r="V17" s="48">
        <v>45982</v>
      </c>
      <c r="W17" s="49">
        <v>45982</v>
      </c>
      <c r="X17" s="48" t="s">
        <v>1</v>
      </c>
    </row>
    <row r="18" spans="2:24" ht="13.95" customHeight="1" x14ac:dyDescent="0.3">
      <c r="B18" s="30">
        <v>45955</v>
      </c>
      <c r="C18" s="36">
        <v>5.3</v>
      </c>
      <c r="D18" s="37" t="s">
        <v>68</v>
      </c>
      <c r="E18" s="38">
        <v>8</v>
      </c>
      <c r="F18" s="39">
        <v>45955</v>
      </c>
      <c r="G18" s="28"/>
      <c r="H18" s="30">
        <v>45949</v>
      </c>
      <c r="I18" s="40">
        <v>5.0999999999999996</v>
      </c>
      <c r="J18" s="41" t="s">
        <v>65</v>
      </c>
      <c r="K18" s="38">
        <v>9</v>
      </c>
      <c r="L18" s="39">
        <v>45949</v>
      </c>
      <c r="M18" s="28"/>
      <c r="N18"/>
      <c r="O18"/>
      <c r="P18"/>
      <c r="Q18"/>
      <c r="R18" s="28"/>
      <c r="S18" s="30">
        <v>45985</v>
      </c>
      <c r="T18" s="38" t="s">
        <v>69</v>
      </c>
      <c r="U18" s="47" t="s">
        <v>19</v>
      </c>
      <c r="V18" s="48">
        <v>45985</v>
      </c>
      <c r="W18" s="49">
        <v>45985</v>
      </c>
      <c r="X18" s="48" t="s">
        <v>1</v>
      </c>
    </row>
    <row r="19" spans="2:24" ht="13.95" customHeight="1" x14ac:dyDescent="0.25">
      <c r="B19" s="30">
        <v>45955</v>
      </c>
      <c r="C19" s="36">
        <v>5.4</v>
      </c>
      <c r="D19" s="37" t="s">
        <v>68</v>
      </c>
      <c r="E19" s="38">
        <v>8</v>
      </c>
      <c r="F19" s="39">
        <v>45955</v>
      </c>
      <c r="G19" s="28"/>
      <c r="H19" s="30">
        <v>45949</v>
      </c>
      <c r="I19" s="40">
        <v>5.2</v>
      </c>
      <c r="J19" s="41" t="s">
        <v>65</v>
      </c>
      <c r="K19" s="38">
        <v>9</v>
      </c>
      <c r="L19" s="39">
        <v>45949</v>
      </c>
      <c r="M19" s="28"/>
      <c r="N19" s="45"/>
      <c r="O19" s="50"/>
      <c r="P19" s="45"/>
      <c r="Q19" s="50"/>
      <c r="R19" s="50"/>
      <c r="T19" s="45"/>
      <c r="U19" s="26"/>
      <c r="V19" s="45"/>
      <c r="W19" s="46"/>
      <c r="X19" s="45"/>
    </row>
    <row r="20" spans="2:24" ht="13.95" customHeight="1" x14ac:dyDescent="0.25">
      <c r="B20" s="30">
        <v>45962</v>
      </c>
      <c r="C20" s="36">
        <v>6.1</v>
      </c>
      <c r="D20" s="37" t="s">
        <v>70</v>
      </c>
      <c r="E20" s="38">
        <v>9</v>
      </c>
      <c r="F20" s="39">
        <v>45962</v>
      </c>
      <c r="G20" s="28"/>
      <c r="H20" s="30">
        <v>45956</v>
      </c>
      <c r="I20" s="40">
        <v>5.3</v>
      </c>
      <c r="J20" s="41" t="s">
        <v>68</v>
      </c>
      <c r="K20" s="38">
        <v>10</v>
      </c>
      <c r="L20" s="39">
        <v>45956</v>
      </c>
      <c r="M20" s="28"/>
      <c r="N20" s="45"/>
      <c r="O20" s="50"/>
      <c r="P20" s="45"/>
      <c r="Q20" s="50"/>
      <c r="R20" s="50"/>
      <c r="S20" s="30">
        <v>45982</v>
      </c>
      <c r="T20" s="38" t="s">
        <v>71</v>
      </c>
      <c r="U20" s="47" t="s">
        <v>19</v>
      </c>
      <c r="V20" s="43">
        <v>45982</v>
      </c>
      <c r="W20" s="44">
        <v>45982</v>
      </c>
      <c r="X20" s="43" t="s">
        <v>51</v>
      </c>
    </row>
    <row r="21" spans="2:24" ht="13.95" customHeight="1" x14ac:dyDescent="0.25">
      <c r="B21" s="30">
        <v>45962</v>
      </c>
      <c r="C21" s="36">
        <v>6.2</v>
      </c>
      <c r="D21" s="37" t="s">
        <v>70</v>
      </c>
      <c r="E21" s="38">
        <v>9</v>
      </c>
      <c r="F21" s="39">
        <v>45962</v>
      </c>
      <c r="G21" s="28"/>
      <c r="H21" s="30">
        <v>45956</v>
      </c>
      <c r="I21" s="40">
        <v>5.4</v>
      </c>
      <c r="J21" s="41" t="s">
        <v>68</v>
      </c>
      <c r="K21" s="38">
        <v>10</v>
      </c>
      <c r="L21" s="39">
        <v>45956</v>
      </c>
      <c r="M21" s="28"/>
      <c r="N21" s="45"/>
      <c r="O21" s="50"/>
      <c r="P21" s="45"/>
      <c r="Q21" s="50"/>
      <c r="R21" s="50"/>
      <c r="S21" s="30">
        <v>45983</v>
      </c>
      <c r="T21" s="38" t="s">
        <v>72</v>
      </c>
      <c r="U21" s="47" t="s">
        <v>19</v>
      </c>
      <c r="V21" s="43">
        <v>45983</v>
      </c>
      <c r="W21" s="44">
        <v>45983</v>
      </c>
      <c r="X21" s="43" t="s">
        <v>51</v>
      </c>
    </row>
    <row r="22" spans="2:24" ht="13.95" customHeight="1" x14ac:dyDescent="0.25">
      <c r="B22" s="30">
        <v>45969</v>
      </c>
      <c r="C22" s="37">
        <v>6.3</v>
      </c>
      <c r="D22" s="37">
        <v>6.3</v>
      </c>
      <c r="E22" s="38">
        <v>10</v>
      </c>
      <c r="F22" s="39">
        <v>45969</v>
      </c>
      <c r="G22" s="28"/>
      <c r="H22" s="30">
        <v>45958</v>
      </c>
      <c r="I22" s="37" t="s">
        <v>15</v>
      </c>
      <c r="J22" s="41" t="s">
        <v>15</v>
      </c>
      <c r="K22" s="38">
        <v>11</v>
      </c>
      <c r="L22" s="39">
        <v>45958</v>
      </c>
      <c r="M22" s="28"/>
      <c r="N22" s="45"/>
      <c r="O22" s="50"/>
      <c r="P22" s="45"/>
      <c r="Q22" s="50"/>
      <c r="R22" s="50"/>
      <c r="S22" s="30">
        <v>45984</v>
      </c>
      <c r="T22" s="38" t="s">
        <v>73</v>
      </c>
      <c r="U22" s="47" t="s">
        <v>19</v>
      </c>
      <c r="V22" s="43">
        <v>45984</v>
      </c>
      <c r="W22" s="44">
        <v>45984</v>
      </c>
      <c r="X22" s="43" t="s">
        <v>51</v>
      </c>
    </row>
    <row r="23" spans="2:24" ht="13.95" customHeight="1" x14ac:dyDescent="0.25">
      <c r="B23" s="30">
        <v>45972</v>
      </c>
      <c r="C23" s="37">
        <v>7.1</v>
      </c>
      <c r="D23" s="37">
        <v>7.1</v>
      </c>
      <c r="E23" s="38">
        <v>11</v>
      </c>
      <c r="F23" s="39">
        <v>45972</v>
      </c>
      <c r="G23" s="28"/>
      <c r="H23" s="30">
        <v>45963</v>
      </c>
      <c r="I23" s="40">
        <v>6.1</v>
      </c>
      <c r="J23" s="41" t="s">
        <v>70</v>
      </c>
      <c r="K23" s="38">
        <v>12</v>
      </c>
      <c r="L23" s="39">
        <v>45963</v>
      </c>
      <c r="M23" s="28"/>
      <c r="N23" s="45"/>
      <c r="O23" s="50"/>
      <c r="P23" s="45"/>
      <c r="Q23" s="50"/>
      <c r="R23" s="50"/>
      <c r="T23" s="1"/>
      <c r="U23" s="7"/>
      <c r="V23" s="1"/>
      <c r="W23" s="1"/>
      <c r="X23" s="45"/>
    </row>
    <row r="24" spans="2:24" ht="13.95" customHeight="1" x14ac:dyDescent="0.25">
      <c r="B24" s="30">
        <v>45976</v>
      </c>
      <c r="C24" s="37">
        <v>7.2</v>
      </c>
      <c r="D24" s="37" t="s">
        <v>154</v>
      </c>
      <c r="E24" s="38">
        <v>12</v>
      </c>
      <c r="F24" s="39">
        <v>45976</v>
      </c>
      <c r="G24" s="28"/>
      <c r="H24" s="30">
        <v>45963</v>
      </c>
      <c r="I24" s="40">
        <v>6.2</v>
      </c>
      <c r="J24" s="41" t="s">
        <v>70</v>
      </c>
      <c r="K24" s="38">
        <v>12</v>
      </c>
      <c r="L24" s="39">
        <v>45963</v>
      </c>
      <c r="M24" s="28"/>
      <c r="N24" s="45"/>
      <c r="O24" s="50"/>
      <c r="P24" s="45"/>
      <c r="Q24" s="50"/>
      <c r="R24" s="50"/>
      <c r="S24" s="30">
        <v>46002</v>
      </c>
      <c r="T24" s="38" t="s">
        <v>74</v>
      </c>
      <c r="U24" s="47" t="s">
        <v>22</v>
      </c>
      <c r="V24" s="48">
        <v>46002</v>
      </c>
      <c r="W24" s="49">
        <v>46002</v>
      </c>
      <c r="X24" s="48" t="s">
        <v>1</v>
      </c>
    </row>
    <row r="25" spans="2:24" ht="13.95" customHeight="1" x14ac:dyDescent="0.25">
      <c r="B25" s="30">
        <v>45976</v>
      </c>
      <c r="C25" s="37">
        <v>7.3</v>
      </c>
      <c r="D25" s="37" t="s">
        <v>154</v>
      </c>
      <c r="E25" s="38">
        <v>12</v>
      </c>
      <c r="F25" s="39">
        <v>45976</v>
      </c>
      <c r="G25" s="28"/>
      <c r="H25" s="30">
        <v>45970</v>
      </c>
      <c r="I25" s="40">
        <v>6.3</v>
      </c>
      <c r="J25" s="41" t="s">
        <v>75</v>
      </c>
      <c r="K25" s="38">
        <v>13</v>
      </c>
      <c r="L25" s="39">
        <v>45970</v>
      </c>
      <c r="M25" s="28"/>
      <c r="N25" s="45"/>
      <c r="O25" s="50"/>
      <c r="P25" s="45"/>
      <c r="Q25" s="50"/>
      <c r="R25" s="50"/>
      <c r="S25" s="30">
        <v>46003</v>
      </c>
      <c r="T25" s="38" t="s">
        <v>76</v>
      </c>
      <c r="U25" s="47" t="s">
        <v>22</v>
      </c>
      <c r="V25" s="48">
        <v>46003</v>
      </c>
      <c r="W25" s="49">
        <v>46003</v>
      </c>
      <c r="X25" s="48" t="s">
        <v>1</v>
      </c>
    </row>
    <row r="26" spans="2:24" ht="13.95" customHeight="1" x14ac:dyDescent="0.25">
      <c r="B26" s="30">
        <v>45992</v>
      </c>
      <c r="C26" s="37">
        <v>9.1</v>
      </c>
      <c r="D26" s="37">
        <v>9.1</v>
      </c>
      <c r="E26" s="38">
        <v>13</v>
      </c>
      <c r="F26" s="39">
        <v>45992</v>
      </c>
      <c r="G26" s="28"/>
      <c r="H26" s="30">
        <v>45970</v>
      </c>
      <c r="I26" s="40" t="s">
        <v>18</v>
      </c>
      <c r="J26" s="41" t="s">
        <v>75</v>
      </c>
      <c r="K26" s="38">
        <v>13</v>
      </c>
      <c r="L26" s="39">
        <v>45970</v>
      </c>
      <c r="M26" s="28"/>
      <c r="N26" s="45"/>
      <c r="O26" s="50"/>
      <c r="P26" s="45"/>
      <c r="Q26" s="50"/>
      <c r="R26" s="50"/>
      <c r="S26" s="30">
        <v>46006</v>
      </c>
      <c r="T26" s="38" t="s">
        <v>77</v>
      </c>
      <c r="U26" s="47" t="s">
        <v>22</v>
      </c>
      <c r="V26" s="48">
        <v>46006</v>
      </c>
      <c r="W26" s="49">
        <v>46006</v>
      </c>
      <c r="X26" s="48" t="s">
        <v>1</v>
      </c>
    </row>
    <row r="27" spans="2:24" ht="13.95" customHeight="1" x14ac:dyDescent="0.25">
      <c r="B27" s="30">
        <v>45997</v>
      </c>
      <c r="C27" s="37">
        <v>9.1999999999999993</v>
      </c>
      <c r="D27" s="37">
        <v>9.1999999999999993</v>
      </c>
      <c r="E27" s="38">
        <v>14</v>
      </c>
      <c r="F27" s="39">
        <v>45997</v>
      </c>
      <c r="G27" s="46"/>
      <c r="H27" s="30">
        <v>45973</v>
      </c>
      <c r="I27" s="40">
        <v>7.1</v>
      </c>
      <c r="J27" s="41">
        <v>7.1</v>
      </c>
      <c r="K27" s="38">
        <v>14</v>
      </c>
      <c r="L27" s="39">
        <v>45973</v>
      </c>
      <c r="M27" s="28"/>
      <c r="N27" s="45"/>
      <c r="O27" s="50"/>
      <c r="P27" s="45"/>
      <c r="Q27" s="50"/>
      <c r="R27" s="50"/>
      <c r="T27" s="2"/>
      <c r="U27" s="52"/>
      <c r="V27" s="2"/>
      <c r="W27" s="2"/>
      <c r="X27" s="12"/>
    </row>
    <row r="28" spans="2:24" ht="13.95" customHeight="1" x14ac:dyDescent="0.25">
      <c r="D28" s="51"/>
      <c r="E28" s="46"/>
      <c r="F28" s="46"/>
      <c r="G28" s="46"/>
      <c r="H28" s="30">
        <v>45977</v>
      </c>
      <c r="I28" s="40" t="s">
        <v>20</v>
      </c>
      <c r="J28" s="41" t="s">
        <v>20</v>
      </c>
      <c r="K28" s="38">
        <v>15</v>
      </c>
      <c r="L28" s="39">
        <v>45977</v>
      </c>
      <c r="M28" s="28"/>
      <c r="N28" s="45"/>
      <c r="O28" s="50"/>
      <c r="P28" s="45"/>
      <c r="Q28" s="50"/>
      <c r="R28" s="50"/>
      <c r="S28" s="30">
        <v>46003</v>
      </c>
      <c r="T28" s="38" t="s">
        <v>78</v>
      </c>
      <c r="U28" s="47" t="s">
        <v>22</v>
      </c>
      <c r="V28" s="43">
        <v>46003</v>
      </c>
      <c r="W28" s="44">
        <v>46003</v>
      </c>
      <c r="X28" s="43" t="s">
        <v>51</v>
      </c>
    </row>
    <row r="29" spans="2:24" ht="13.95" customHeight="1" x14ac:dyDescent="0.25">
      <c r="D29" s="51"/>
      <c r="E29" s="46"/>
      <c r="F29" s="46"/>
      <c r="G29" s="46"/>
      <c r="H29" s="30">
        <v>45993</v>
      </c>
      <c r="I29" s="40">
        <v>9.1</v>
      </c>
      <c r="J29" s="41">
        <v>9.1</v>
      </c>
      <c r="K29" s="38">
        <v>16</v>
      </c>
      <c r="L29" s="39">
        <v>45993</v>
      </c>
      <c r="M29" s="28"/>
      <c r="N29" s="45"/>
      <c r="O29" s="50"/>
      <c r="P29" s="45"/>
      <c r="Q29" s="50"/>
      <c r="R29" s="50"/>
      <c r="S29" s="30">
        <v>46004</v>
      </c>
      <c r="T29" s="38" t="s">
        <v>79</v>
      </c>
      <c r="U29" s="47" t="s">
        <v>22</v>
      </c>
      <c r="V29" s="43">
        <v>46004</v>
      </c>
      <c r="W29" s="44">
        <v>46004</v>
      </c>
      <c r="X29" s="43" t="s">
        <v>51</v>
      </c>
    </row>
    <row r="30" spans="2:24" ht="13.95" customHeight="1" x14ac:dyDescent="0.25">
      <c r="D30" s="51"/>
      <c r="E30" s="46"/>
      <c r="F30" s="46"/>
      <c r="G30" s="46"/>
      <c r="H30" s="30">
        <v>45998</v>
      </c>
      <c r="I30" s="40">
        <v>9.1999999999999993</v>
      </c>
      <c r="J30" s="41">
        <v>9.1999999999999993</v>
      </c>
      <c r="K30" s="38">
        <v>17</v>
      </c>
      <c r="L30" s="39">
        <v>45998</v>
      </c>
      <c r="M30" s="28"/>
      <c r="N30" s="45"/>
      <c r="O30" s="50"/>
      <c r="P30" s="45"/>
      <c r="Q30" s="50"/>
      <c r="R30" s="50"/>
      <c r="S30" s="30">
        <v>46005</v>
      </c>
      <c r="T30" s="38" t="s">
        <v>80</v>
      </c>
      <c r="U30" s="47" t="s">
        <v>22</v>
      </c>
      <c r="V30" s="43">
        <v>46005</v>
      </c>
      <c r="W30" s="44">
        <v>46005</v>
      </c>
      <c r="X30" s="43" t="s">
        <v>51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2F3B1-25D6-4055-BDE8-A7DF18EABBA7}">
  <sheetPr codeName="Sheet3"/>
  <dimension ref="B3:K19"/>
  <sheetViews>
    <sheetView showGridLines="0" topLeftCell="A3" workbookViewId="0">
      <selection activeCell="E6" sqref="E6"/>
    </sheetView>
  </sheetViews>
  <sheetFormatPr defaultRowHeight="14.4" x14ac:dyDescent="0.3"/>
  <cols>
    <col min="2" max="2" width="11.6640625" bestFit="1" customWidth="1"/>
    <col min="3" max="3" width="18.88671875" customWidth="1"/>
    <col min="4" max="4" width="14.88671875" customWidth="1"/>
    <col min="8" max="8" width="11.6640625" bestFit="1" customWidth="1"/>
    <col min="9" max="9" width="18.88671875" customWidth="1"/>
    <col min="10" max="10" width="14.88671875" customWidth="1"/>
  </cols>
  <sheetData>
    <row r="3" spans="2:11" ht="20.100000000000001" customHeight="1" x14ac:dyDescent="0.3">
      <c r="B3" s="5" t="e">
        <f>IF(OR(#REF!=0,#REF!=0),"","     Data Entered")</f>
        <v>#REF!</v>
      </c>
      <c r="C3" s="9"/>
      <c r="D3" s="5"/>
      <c r="E3" s="3"/>
      <c r="F3" s="9"/>
      <c r="G3" s="9"/>
      <c r="H3" s="5" t="e">
        <f>IF(OR(#REF!=0,#REF!=0),"","     Data Entered")</f>
        <v>#REF!</v>
      </c>
      <c r="I3" s="9"/>
      <c r="J3" s="5"/>
      <c r="K3" s="9"/>
    </row>
    <row r="4" spans="2:11" ht="20.100000000000001" customHeight="1" x14ac:dyDescent="0.3">
      <c r="B4" s="10"/>
      <c r="C4" s="11" t="e">
        <f>IF(OR(C19=0,D19=0),"","     Max F = "&amp;C19&amp;" x + "&amp;D19&amp;" y")</f>
        <v>#REF!</v>
      </c>
      <c r="D4" s="4"/>
      <c r="E4" s="2"/>
      <c r="F4" s="9"/>
      <c r="G4" s="9"/>
      <c r="H4" s="10"/>
      <c r="I4" s="11" t="e">
        <f>IF(OR(H19=0,I19=0),"","     Min F = "&amp;H19&amp;" x + "&amp;I19&amp;" y")</f>
        <v>#REF!</v>
      </c>
      <c r="J4" s="4"/>
      <c r="K4" s="9"/>
    </row>
    <row r="5" spans="2:11" ht="20.100000000000001" customHeight="1" x14ac:dyDescent="0.3">
      <c r="B5" s="4"/>
      <c r="C5" s="10" t="e">
        <f>IF(OR(D13=0,D13=""),"",B13&amp;" x + " &amp;C13&amp;" y ")</f>
        <v>#REF!</v>
      </c>
      <c r="D5" s="4" t="e">
        <f>IF(OR(D13=0,D13=""),""," &lt;=  "&amp;D13)</f>
        <v>#REF!</v>
      </c>
      <c r="E5" s="2"/>
      <c r="F5" s="9"/>
      <c r="G5" s="9"/>
      <c r="H5" s="4"/>
      <c r="I5" s="10" t="e">
        <f>IF(OR(J13=0,J13=""),"",H13&amp;" x + " &amp;I13&amp;" y ")</f>
        <v>#REF!</v>
      </c>
      <c r="J5" s="4" t="e">
        <f>IF(OR(J13=0,J13=""),""," &gt;=  "&amp;J13)</f>
        <v>#REF!</v>
      </c>
      <c r="K5" s="9"/>
    </row>
    <row r="6" spans="2:11" ht="20.100000000000001" customHeight="1" x14ac:dyDescent="0.3">
      <c r="B6" s="4"/>
      <c r="C6" s="10" t="e">
        <f t="shared" ref="C6:C9" si="0">IF(OR(D14=0,D14=""),"",B14&amp;" x + " &amp;C14&amp;" y ")</f>
        <v>#REF!</v>
      </c>
      <c r="D6" s="4" t="e">
        <f t="shared" ref="D6:D9" si="1">IF(OR(D14=0,D14=""),""," &lt;=  "&amp;D14)</f>
        <v>#REF!</v>
      </c>
      <c r="E6" s="2"/>
      <c r="F6" s="9"/>
      <c r="G6" s="9"/>
      <c r="H6" s="4"/>
      <c r="I6" s="10" t="e">
        <f>IF(OR(J14=0,J14=""),"",H14&amp;" x + " &amp;I14&amp;" y ")</f>
        <v>#REF!</v>
      </c>
      <c r="J6" s="4" t="e">
        <f t="shared" ref="J6:J9" si="2">IF(OR(J14=0,J14=""),""," &gt;=  "&amp;J14)</f>
        <v>#REF!</v>
      </c>
      <c r="K6" s="9"/>
    </row>
    <row r="7" spans="2:11" ht="20.100000000000001" customHeight="1" x14ac:dyDescent="0.3">
      <c r="B7" s="4"/>
      <c r="C7" s="10" t="e">
        <f t="shared" si="0"/>
        <v>#REF!</v>
      </c>
      <c r="D7" s="4" t="e">
        <f t="shared" si="1"/>
        <v>#REF!</v>
      </c>
      <c r="E7" s="2"/>
      <c r="F7" s="9"/>
      <c r="G7" s="9"/>
      <c r="H7" s="4"/>
      <c r="I7" s="10" t="e">
        <f t="shared" ref="I7:I9" si="3">IF(OR(J15=0,J15=""),"",H15&amp;" x + " &amp;I15&amp;" y ")</f>
        <v>#REF!</v>
      </c>
      <c r="J7" s="4" t="e">
        <f t="shared" si="2"/>
        <v>#REF!</v>
      </c>
      <c r="K7" s="9"/>
    </row>
    <row r="8" spans="2:11" ht="20.100000000000001" customHeight="1" x14ac:dyDescent="0.3">
      <c r="B8" s="4"/>
      <c r="C8" s="10" t="e">
        <f t="shared" si="0"/>
        <v>#REF!</v>
      </c>
      <c r="D8" s="4" t="e">
        <f t="shared" si="1"/>
        <v>#REF!</v>
      </c>
      <c r="E8" s="2"/>
      <c r="F8" s="9"/>
      <c r="G8" s="9"/>
      <c r="H8" s="4"/>
      <c r="I8" s="10" t="e">
        <f t="shared" si="3"/>
        <v>#REF!</v>
      </c>
      <c r="J8" s="4" t="e">
        <f t="shared" si="2"/>
        <v>#REF!</v>
      </c>
      <c r="K8" s="9"/>
    </row>
    <row r="9" spans="2:11" ht="20.100000000000001" customHeight="1" x14ac:dyDescent="0.3">
      <c r="B9" s="4"/>
      <c r="C9" s="10" t="e">
        <f t="shared" si="0"/>
        <v>#REF!</v>
      </c>
      <c r="D9" s="4" t="e">
        <f t="shared" si="1"/>
        <v>#REF!</v>
      </c>
      <c r="E9" s="2"/>
      <c r="F9" s="9"/>
      <c r="G9" s="9"/>
      <c r="H9" s="4"/>
      <c r="I9" s="10" t="e">
        <f t="shared" si="3"/>
        <v>#REF!</v>
      </c>
      <c r="J9" s="4" t="e">
        <f t="shared" si="2"/>
        <v>#REF!</v>
      </c>
      <c r="K9" s="9"/>
    </row>
    <row r="10" spans="2:11" x14ac:dyDescent="0.3">
      <c r="B10" s="9"/>
      <c r="C10" s="9"/>
      <c r="D10" s="9"/>
      <c r="E10" s="9"/>
      <c r="F10" s="9"/>
      <c r="G10" s="9"/>
      <c r="H10" s="9"/>
      <c r="I10" s="9"/>
      <c r="J10" s="9"/>
      <c r="K10" s="9"/>
    </row>
    <row r="13" spans="2:11" x14ac:dyDescent="0.3">
      <c r="B13" t="e">
        <f>#REF!</f>
        <v>#REF!</v>
      </c>
      <c r="C13" s="8" t="e">
        <f>#REF!</f>
        <v>#REF!</v>
      </c>
      <c r="D13" s="8" t="e">
        <f>#REF!</f>
        <v>#REF!</v>
      </c>
      <c r="H13" s="8" t="e">
        <f>#REF!</f>
        <v>#REF!</v>
      </c>
      <c r="I13" s="8" t="e">
        <f>#REF!</f>
        <v>#REF!</v>
      </c>
      <c r="J13" s="8" t="e">
        <f>#REF!</f>
        <v>#REF!</v>
      </c>
    </row>
    <row r="14" spans="2:11" x14ac:dyDescent="0.3">
      <c r="B14" t="e">
        <f>#REF!</f>
        <v>#REF!</v>
      </c>
      <c r="C14" s="8" t="e">
        <f>#REF!</f>
        <v>#REF!</v>
      </c>
      <c r="D14" s="8" t="e">
        <f>#REF!</f>
        <v>#REF!</v>
      </c>
      <c r="H14" s="8" t="e">
        <f>#REF!</f>
        <v>#REF!</v>
      </c>
      <c r="I14" s="8" t="e">
        <f>#REF!</f>
        <v>#REF!</v>
      </c>
      <c r="J14" s="8" t="e">
        <f>#REF!</f>
        <v>#REF!</v>
      </c>
    </row>
    <row r="15" spans="2:11" x14ac:dyDescent="0.3">
      <c r="B15" t="e">
        <f>#REF!</f>
        <v>#REF!</v>
      </c>
      <c r="C15" s="8" t="e">
        <f>#REF!</f>
        <v>#REF!</v>
      </c>
      <c r="D15" s="8" t="e">
        <f>#REF!</f>
        <v>#REF!</v>
      </c>
      <c r="H15" s="8" t="e">
        <f>#REF!</f>
        <v>#REF!</v>
      </c>
      <c r="I15" s="8" t="e">
        <f>#REF!</f>
        <v>#REF!</v>
      </c>
      <c r="J15" s="8" t="e">
        <f>#REF!</f>
        <v>#REF!</v>
      </c>
    </row>
    <row r="16" spans="2:11" x14ac:dyDescent="0.3">
      <c r="B16" t="e">
        <f>#REF!</f>
        <v>#REF!</v>
      </c>
      <c r="C16" s="8" t="e">
        <f>#REF!</f>
        <v>#REF!</v>
      </c>
      <c r="D16" s="8" t="e">
        <f>#REF!</f>
        <v>#REF!</v>
      </c>
      <c r="H16" s="8" t="e">
        <f>#REF!</f>
        <v>#REF!</v>
      </c>
      <c r="I16" s="8" t="e">
        <f>#REF!</f>
        <v>#REF!</v>
      </c>
      <c r="J16" s="8" t="e">
        <f>#REF!</f>
        <v>#REF!</v>
      </c>
    </row>
    <row r="17" spans="2:10" x14ac:dyDescent="0.3">
      <c r="B17" t="e">
        <f>#REF!</f>
        <v>#REF!</v>
      </c>
      <c r="C17" s="8" t="e">
        <f>#REF!</f>
        <v>#REF!</v>
      </c>
      <c r="D17" s="8" t="e">
        <f>#REF!</f>
        <v>#REF!</v>
      </c>
      <c r="H17" s="8" t="e">
        <f>#REF!</f>
        <v>#REF!</v>
      </c>
      <c r="I17" s="8" t="e">
        <f>#REF!</f>
        <v>#REF!</v>
      </c>
      <c r="J17" s="8" t="e">
        <f>#REF!</f>
        <v>#REF!</v>
      </c>
    </row>
    <row r="18" spans="2:10" x14ac:dyDescent="0.3">
      <c r="B18" t="e">
        <f>#REF!</f>
        <v>#REF!</v>
      </c>
      <c r="D18" s="8"/>
      <c r="H18" s="8"/>
      <c r="I18" s="8"/>
      <c r="J18" s="8"/>
    </row>
    <row r="19" spans="2:10" x14ac:dyDescent="0.3">
      <c r="C19" s="8" t="e">
        <f>#REF!</f>
        <v>#REF!</v>
      </c>
      <c r="D19" s="8" t="e">
        <f>#REF!</f>
        <v>#REF!</v>
      </c>
      <c r="H19" s="8" t="e">
        <f>#REF!</f>
        <v>#REF!</v>
      </c>
      <c r="I19" s="8" t="e">
        <f>#REF!</f>
        <v>#REF!</v>
      </c>
      <c r="J19" s="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ddc2fb0-944f-4c87-9ec1-3bbde3d89cd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893B8DD963DB41910F2F36FC72F238" ma:contentTypeVersion="13" ma:contentTypeDescription="Create a new document." ma:contentTypeScope="" ma:versionID="470a44e1b683ba397cfdd76dfceec089">
  <xsd:schema xmlns:xsd="http://www.w3.org/2001/XMLSchema" xmlns:xs="http://www.w3.org/2001/XMLSchema" xmlns:p="http://schemas.microsoft.com/office/2006/metadata/properties" xmlns:ns3="5ddc2fb0-944f-4c87-9ec1-3bbde3d89cdb" targetNamespace="http://schemas.microsoft.com/office/2006/metadata/properties" ma:root="true" ma:fieldsID="2d7249b28c0d7715052b32f83463f324" ns3:_="">
    <xsd:import namespace="5ddc2fb0-944f-4c87-9ec1-3bbde3d89cd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LengthInSecond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SystemTags" minOccurs="0"/>
                <xsd:element ref="ns3:MediaServiceLocation" minOccurs="0"/>
                <xsd:element ref="ns3:MediaServiceSearchPropertie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c2fb0-944f-4c87-9ec1-3bbde3d89c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435F91-84A6-412D-B2BE-BD9C1C32DCB9}">
  <ds:schemaRefs>
    <ds:schemaRef ds:uri="http://schemas.microsoft.com/office/2006/metadata/properties"/>
    <ds:schemaRef ds:uri="http://purl.org/dc/dcmitype/"/>
    <ds:schemaRef ds:uri="5ddc2fb0-944f-4c87-9ec1-3bbde3d89cdb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25EC30F-C1DB-4B22-B890-3626B9A22E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dc2fb0-944f-4c87-9ec1-3bbde3d89c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BF03A8-4BE8-46B0-9413-695F684C19B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22</vt:i4>
      </vt:variant>
    </vt:vector>
  </HeadingPairs>
  <TitlesOfParts>
    <vt:vector size="28" baseType="lpstr">
      <vt:lpstr>9.1</vt:lpstr>
      <vt:lpstr>9.2</vt:lpstr>
      <vt:lpstr>Grade Template OL</vt:lpstr>
      <vt:lpstr>To_Link</vt:lpstr>
      <vt:lpstr>Dates</vt:lpstr>
      <vt:lpstr>Sheet1</vt:lpstr>
      <vt:lpstr>Exams</vt:lpstr>
      <vt:lpstr>Exams_OL</vt:lpstr>
      <vt:lpstr>Exams_OLL</vt:lpstr>
      <vt:lpstr>Exams_TC</vt:lpstr>
      <vt:lpstr>Exams_TCL</vt:lpstr>
      <vt:lpstr>Ext</vt:lpstr>
      <vt:lpstr>Ext_L</vt:lpstr>
      <vt:lpstr>Ext_S</vt:lpstr>
      <vt:lpstr>'Grade Template OL'!Final_P</vt:lpstr>
      <vt:lpstr>'Grade Template OL'!Mid_P</vt:lpstr>
      <vt:lpstr>MLM</vt:lpstr>
      <vt:lpstr>MLM_L</vt:lpstr>
      <vt:lpstr>'Grade Template OL'!MLM_P</vt:lpstr>
      <vt:lpstr>MLM_S</vt:lpstr>
      <vt:lpstr>MQ</vt:lpstr>
      <vt:lpstr>MQ_L</vt:lpstr>
      <vt:lpstr>'Grade Template OL'!MQ_P</vt:lpstr>
      <vt:lpstr>MQ_S</vt:lpstr>
      <vt:lpstr>'Grade Template OL'!Part_P</vt:lpstr>
      <vt:lpstr>Power</vt:lpstr>
      <vt:lpstr>Power2</vt:lpstr>
      <vt:lpstr>'9.1'!Print_Area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Windows User</dc:creator>
  <cp:lastModifiedBy>Omran, Maan</cp:lastModifiedBy>
  <cp:lastPrinted>2025-10-26T16:31:09Z</cp:lastPrinted>
  <dcterms:created xsi:type="dcterms:W3CDTF">2017-11-29T05:27:41Z</dcterms:created>
  <dcterms:modified xsi:type="dcterms:W3CDTF">2025-12-01T14:54:45Z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951d41b-6b8e-4636-984f-012bff14ba18_Enabled">
    <vt:lpwstr>True</vt:lpwstr>
  </property>
  <property fmtid="{D5CDD505-2E9C-101B-9397-08002B2CF9AE}" pid="3" name="MSIP_Label_6951d41b-6b8e-4636-984f-012bff14ba18_SiteId">
    <vt:lpwstr>c98a79ca-5a9a-4791-a243-f06afd67464d</vt:lpwstr>
  </property>
  <property fmtid="{D5CDD505-2E9C-101B-9397-08002B2CF9AE}" pid="4" name="MSIP_Label_6951d41b-6b8e-4636-984f-012bff14ba18_Ref">
    <vt:lpwstr>https://api.informationprotection.azure.com/api/c98a79ca-5a9a-4791-a243-f06afd67464d</vt:lpwstr>
  </property>
  <property fmtid="{D5CDD505-2E9C-101B-9397-08002B2CF9AE}" pid="5" name="MSIP_Label_6951d41b-6b8e-4636-984f-012bff14ba18_Owner">
    <vt:lpwstr>clarencegoh@smu.edu.sg</vt:lpwstr>
  </property>
  <property fmtid="{D5CDD505-2E9C-101B-9397-08002B2CF9AE}" pid="6" name="MSIP_Label_6951d41b-6b8e-4636-984f-012bff14ba18_SetDate">
    <vt:lpwstr>2017-11-30T09:42:30.8441564+08:00</vt:lpwstr>
  </property>
  <property fmtid="{D5CDD505-2E9C-101B-9397-08002B2CF9AE}" pid="7" name="MSIP_Label_6951d41b-6b8e-4636-984f-012bff14ba18_Name">
    <vt:lpwstr>Restricted</vt:lpwstr>
  </property>
  <property fmtid="{D5CDD505-2E9C-101B-9397-08002B2CF9AE}" pid="8" name="MSIP_Label_6951d41b-6b8e-4636-984f-012bff14ba18_Application">
    <vt:lpwstr>Microsoft Azure Information Protection</vt:lpwstr>
  </property>
  <property fmtid="{D5CDD505-2E9C-101B-9397-08002B2CF9AE}" pid="9" name="MSIP_Label_6951d41b-6b8e-4636-984f-012bff14ba18_Extended_MSFT_Method">
    <vt:lpwstr>Automatic</vt:lpwstr>
  </property>
  <property fmtid="{D5CDD505-2E9C-101B-9397-08002B2CF9AE}" pid="10" name="Sensitivity">
    <vt:lpwstr>Restricted</vt:lpwstr>
  </property>
  <property fmtid="{D5CDD505-2E9C-101B-9397-08002B2CF9AE}" pid="11" name="ContentTypeId">
    <vt:lpwstr>0x01010095893B8DD963DB41910F2F36FC72F238</vt:lpwstr>
  </property>
</Properties>
</file>